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F87D7DE-13E0-4BBB-BE72-F5017D3F771A}" xr6:coauthVersionLast="47" xr6:coauthVersionMax="47" xr10:uidLastSave="{00000000-0000-0000-0000-000000000000}"/>
  <bookViews>
    <workbookView xWindow="12855" yWindow="0" windowWidth="15855" windowHeight="15345" tabRatio="734" firstSheet="6" activeTab="10" xr2:uid="{00000000-000D-0000-FFFF-FFFF00000000}"/>
  </bookViews>
  <sheets>
    <sheet name="Anexa 01" sheetId="4" r:id="rId1"/>
    <sheet name="Anexa 2" sheetId="5" r:id="rId2"/>
    <sheet name="Anexa 3" sheetId="6" r:id="rId3"/>
    <sheet name="Anexa 4" sheetId="13" r:id="rId4"/>
    <sheet name="Anexa 5" sheetId="8" r:id="rId5"/>
    <sheet name="Anexa 6" sheetId="9" r:id="rId6"/>
    <sheet name="Anexa 7" sheetId="10" r:id="rId7"/>
    <sheet name="Anexa 8" sheetId="14" r:id="rId8"/>
    <sheet name="Anexa 9" sheetId="15" r:id="rId9"/>
    <sheet name="Anexa 10" sheetId="16" r:id="rId10"/>
    <sheet name="Anexa 11" sheetId="18" r:id="rId11"/>
    <sheet name="Anexa 12" sheetId="20" r:id="rId12"/>
    <sheet name="Anexa 13" sheetId="22" r:id="rId13"/>
  </sheets>
  <definedNames>
    <definedName name="_xlnm._FilterDatabase" localSheetId="0" hidden="1">'Anexa 01'!$A$5:$H$29</definedName>
    <definedName name="_xlnm._FilterDatabase" localSheetId="10" hidden="1">'Anexa 11'!$A$4:$C$26</definedName>
    <definedName name="_xlnm._FilterDatabase" localSheetId="1" hidden="1">'Anexa 2'!$A$5:$C$23</definedName>
    <definedName name="_xlnm.Print_Area" localSheetId="0">'Anexa 01'!$A$1:$H$22</definedName>
    <definedName name="_xlnm.Print_Area" localSheetId="9">'Anexa 10'!$A$1:$T$11</definedName>
    <definedName name="_xlnm.Print_Area" localSheetId="10">'Anexa 11'!$A$1:$C$14</definedName>
    <definedName name="_xlnm.Print_Area" localSheetId="11">'Anexa 12'!$A$1:$D$11</definedName>
    <definedName name="_xlnm.Print_Area" localSheetId="12">'Anexa 13'!$A$1:$G$17</definedName>
    <definedName name="_xlnm.Print_Area" localSheetId="1">'Anexa 2'!$A$1:$C$18</definedName>
    <definedName name="_xlnm.Print_Area" localSheetId="2">'Anexa 3'!$A$1:$F$188</definedName>
    <definedName name="_xlnm.Print_Area" localSheetId="3">'Anexa 4'!$A$1:$G$19</definedName>
    <definedName name="_xlnm.Print_Area" localSheetId="4">'Anexa 5'!$A$1:$Q$166</definedName>
    <definedName name="_xlnm.Print_Area" localSheetId="5">'Anexa 6'!$A$1:$Q$172</definedName>
    <definedName name="_xlnm.Print_Area" localSheetId="6">'Anexa 7'!$A$1:$Q$90</definedName>
    <definedName name="_xlnm.Print_Area" localSheetId="7">'Anexa 8'!$A$1:$Q$20</definedName>
    <definedName name="_xlnm.Print_Area" localSheetId="8">'Anexa 9'!$A$1:$K$12</definedName>
    <definedName name="_xlnm.Print_Titles" localSheetId="10">'Anexa 11'!$4:$4</definedName>
    <definedName name="_xlnm.Print_Titles" localSheetId="2">'Anexa 3'!$5:$6</definedName>
    <definedName name="_xlnm.Print_Titles" localSheetId="4">'Anexa 5'!$5:$6</definedName>
    <definedName name="_xlnm.Print_Titles" localSheetId="5">'Anexa 6'!$5:$6</definedName>
    <definedName name="_xlnm.Print_Titles" localSheetId="6">'Anexa 7'!$5:$6</definedName>
  </definedNames>
  <calcPr calcId="181029"/>
</workbook>
</file>

<file path=xl/calcChain.xml><?xml version="1.0" encoding="utf-8"?>
<calcChain xmlns="http://schemas.openxmlformats.org/spreadsheetml/2006/main">
  <c r="G23" i="22" l="1"/>
  <c r="G22" i="22"/>
  <c r="G21" i="22"/>
  <c r="G24" i="22"/>
  <c r="F23" i="22"/>
  <c r="F22" i="22"/>
  <c r="F21" i="22"/>
  <c r="L24" i="14" l="1"/>
  <c r="J24" i="14"/>
  <c r="H24" i="14"/>
  <c r="F24" i="14"/>
  <c r="M23" i="14"/>
  <c r="L23" i="14"/>
  <c r="K23" i="14"/>
  <c r="O24" i="14"/>
  <c r="J23" i="14"/>
  <c r="I23" i="14"/>
  <c r="H23" i="14"/>
  <c r="G23" i="14"/>
  <c r="F23" i="14"/>
  <c r="E23" i="14"/>
  <c r="D23" i="14"/>
  <c r="C23" i="14"/>
  <c r="M11" i="15"/>
  <c r="M10" i="15"/>
  <c r="N24" i="14" l="1"/>
  <c r="G19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6" i="13"/>
  <c r="I9" i="4"/>
  <c r="D7" i="16" l="1"/>
  <c r="R157" i="8"/>
  <c r="R158" i="8"/>
  <c r="R159" i="8"/>
  <c r="R160" i="8"/>
  <c r="I10" i="4"/>
  <c r="R166" i="9" l="1"/>
  <c r="R165" i="9"/>
  <c r="R164" i="9"/>
  <c r="R163" i="9"/>
  <c r="D6" i="22" l="1"/>
  <c r="D7" i="15"/>
  <c r="R84" i="10"/>
  <c r="R85" i="10"/>
  <c r="R86" i="10"/>
  <c r="D17" i="22" l="1"/>
  <c r="D16" i="22"/>
  <c r="D15" i="22"/>
  <c r="E17" i="22"/>
  <c r="E16" i="22"/>
  <c r="E15" i="22"/>
  <c r="E8" i="22"/>
  <c r="D8" i="22"/>
  <c r="E7" i="22"/>
  <c r="D7" i="22"/>
  <c r="E6" i="22"/>
  <c r="E5" i="22"/>
  <c r="D5" i="22"/>
  <c r="D9" i="22" l="1"/>
  <c r="G10" i="16" l="1"/>
  <c r="G13" i="16" s="1"/>
  <c r="E10" i="16"/>
  <c r="G9" i="16"/>
  <c r="E9" i="16"/>
  <c r="G8" i="16"/>
  <c r="E8" i="16"/>
  <c r="C20" i="13"/>
  <c r="D20" i="13"/>
  <c r="E20" i="13"/>
  <c r="D10" i="16"/>
  <c r="D8" i="16"/>
  <c r="I10" i="15"/>
  <c r="H10" i="15"/>
  <c r="G10" i="15"/>
  <c r="F10" i="15"/>
  <c r="E10" i="15"/>
  <c r="D10" i="15"/>
  <c r="E9" i="15"/>
  <c r="D9" i="15"/>
  <c r="I8" i="15"/>
  <c r="H8" i="15"/>
  <c r="I7" i="15"/>
  <c r="G8" i="15"/>
  <c r="F8" i="15"/>
  <c r="E8" i="15"/>
  <c r="D8" i="15"/>
  <c r="H7" i="15"/>
  <c r="G7" i="15"/>
  <c r="F7" i="15"/>
  <c r="E7" i="15"/>
  <c r="Q8" i="16" l="1"/>
  <c r="G11" i="16"/>
  <c r="D11" i="15"/>
  <c r="P8" i="16"/>
  <c r="E11" i="15"/>
  <c r="P10" i="16"/>
  <c r="R7" i="15" l="1"/>
  <c r="G9" i="15"/>
  <c r="G11" i="15" s="1"/>
  <c r="F9" i="15"/>
  <c r="F11" i="15" s="1"/>
  <c r="R8" i="15" s="1"/>
  <c r="D9" i="16" l="1"/>
  <c r="D11" i="16" s="1"/>
  <c r="P9" i="16" l="1"/>
  <c r="P11" i="16" l="1"/>
  <c r="O10" i="16" l="1"/>
  <c r="O7" i="16" l="1"/>
  <c r="O11" i="16" s="1"/>
  <c r="S10" i="16" l="1"/>
  <c r="R10" i="16"/>
  <c r="T10" i="16"/>
  <c r="Q10" i="16"/>
  <c r="F7" i="22" l="1"/>
  <c r="F17" i="22"/>
  <c r="F16" i="22"/>
  <c r="F15" i="22"/>
  <c r="F8" i="22"/>
  <c r="E9" i="22"/>
  <c r="F5" i="22"/>
  <c r="F6" i="22"/>
  <c r="F9" i="22" l="1"/>
  <c r="Q9" i="16" l="1"/>
  <c r="R9" i="16"/>
  <c r="G7" i="16"/>
  <c r="E7" i="16"/>
  <c r="I9" i="15"/>
  <c r="I11" i="15" s="1"/>
  <c r="H9" i="15"/>
  <c r="H11" i="15" s="1"/>
  <c r="R9" i="15" l="1"/>
  <c r="S7" i="16"/>
  <c r="R7" i="16"/>
  <c r="T7" i="16"/>
  <c r="Q7" i="16"/>
  <c r="T11" i="16"/>
  <c r="E11" i="16"/>
  <c r="R11" i="16" s="1"/>
  <c r="R8" i="16"/>
  <c r="F143" i="16"/>
  <c r="E136" i="16"/>
  <c r="D136" i="16"/>
  <c r="C136" i="16"/>
  <c r="F142" i="16"/>
  <c r="E135" i="16"/>
  <c r="D135" i="16"/>
  <c r="C135" i="16"/>
  <c r="C134" i="16"/>
  <c r="F148" i="15"/>
  <c r="E148" i="15"/>
  <c r="D148" i="15"/>
  <c r="C148" i="15"/>
  <c r="F147" i="15"/>
  <c r="E147" i="15"/>
  <c r="D147" i="15"/>
  <c r="C147" i="15"/>
  <c r="C146" i="15"/>
  <c r="K10" i="15"/>
  <c r="J10" i="15"/>
  <c r="J9" i="15"/>
  <c r="K8" i="15"/>
  <c r="J8" i="15"/>
  <c r="K7" i="15"/>
  <c r="N149" i="14"/>
  <c r="M149" i="14"/>
  <c r="D149" i="14"/>
  <c r="C149" i="14"/>
  <c r="N148" i="14"/>
  <c r="M148" i="14"/>
  <c r="D148" i="14"/>
  <c r="C148" i="14"/>
  <c r="N147" i="14"/>
  <c r="M147" i="14"/>
  <c r="D147" i="14"/>
  <c r="C147" i="14"/>
  <c r="K9" i="15" l="1"/>
  <c r="K11" i="15" s="1"/>
  <c r="D134" i="16"/>
  <c r="J7" i="15"/>
  <c r="J11" i="15" s="1"/>
  <c r="D12" i="15" l="1"/>
  <c r="E13" i="15"/>
  <c r="E12" i="15" l="1"/>
  <c r="E146" i="15" s="1"/>
  <c r="D13" i="15"/>
  <c r="F13" i="15"/>
  <c r="S27" i="15" s="1"/>
  <c r="F12" i="15"/>
  <c r="G13" i="15"/>
  <c r="I12" i="15"/>
  <c r="G12" i="15"/>
  <c r="I13" i="15"/>
  <c r="H13" i="15"/>
  <c r="S28" i="15" s="1"/>
  <c r="H12" i="15"/>
  <c r="D146" i="15" l="1"/>
  <c r="S26" i="15"/>
  <c r="F146" i="15"/>
  <c r="J13" i="15"/>
  <c r="K13" i="15"/>
  <c r="D157" i="13"/>
  <c r="C157" i="13"/>
  <c r="D156" i="13"/>
  <c r="C156" i="13"/>
  <c r="D155" i="13"/>
  <c r="C155" i="13"/>
  <c r="F110" i="10" l="1"/>
  <c r="E110" i="10"/>
  <c r="D110" i="10"/>
  <c r="C110" i="10"/>
  <c r="F109" i="10"/>
  <c r="E109" i="10"/>
  <c r="D109" i="10"/>
  <c r="C109" i="10"/>
  <c r="F108" i="10"/>
  <c r="E108" i="10"/>
  <c r="D108" i="10"/>
  <c r="C108" i="10"/>
  <c r="G12" i="16" l="1"/>
  <c r="Q11" i="16" l="1"/>
  <c r="E12" i="16"/>
  <c r="H7" i="16"/>
  <c r="H10" i="16"/>
  <c r="I10" i="16" s="1"/>
  <c r="H8" i="16"/>
  <c r="H9" i="16"/>
  <c r="H11" i="16" l="1"/>
  <c r="S11" i="16"/>
  <c r="F10" i="16"/>
  <c r="F9" i="16"/>
  <c r="F8" i="16"/>
  <c r="F7" i="16"/>
  <c r="E134" i="16"/>
  <c r="I7" i="16"/>
  <c r="I11" i="16" s="1"/>
  <c r="F11" i="16" l="1"/>
  <c r="F141" i="16" s="1"/>
</calcChain>
</file>

<file path=xl/sharedStrings.xml><?xml version="1.0" encoding="utf-8"?>
<sst xmlns="http://schemas.openxmlformats.org/spreadsheetml/2006/main" count="1586" uniqueCount="643">
  <si>
    <t>x</t>
  </si>
  <si>
    <t>TOTAL:</t>
  </si>
  <si>
    <t>Altele</t>
  </si>
  <si>
    <t>Scrisoare</t>
  </si>
  <si>
    <t>Valoare mică</t>
  </si>
  <si>
    <t>Dare de seamă privind achiziţiile de mică valoare</t>
  </si>
  <si>
    <t>Modificare decizie</t>
  </si>
  <si>
    <t>Decizie privind modificarea contractului de achiziții publice</t>
  </si>
  <si>
    <t>Decizie anulare procedura</t>
  </si>
  <si>
    <t>Decizie de anulare a procedurii de atribuire</t>
  </si>
  <si>
    <t>Decizie atribuire contract</t>
  </si>
  <si>
    <t>Decizie de atribuire a contractului de achiziții publice</t>
  </si>
  <si>
    <t>Modificare DS MTender</t>
  </si>
  <si>
    <t>Modificarea dării de seamă pentru procedurile desfășurate prin SIA RSAP MTender</t>
  </si>
  <si>
    <t>COP MTender</t>
  </si>
  <si>
    <t>AP COP MTender</t>
  </si>
  <si>
    <t>LP MTender</t>
  </si>
  <si>
    <t>AP LP Mtender</t>
  </si>
  <si>
    <t>Anunț modificare contract</t>
  </si>
  <si>
    <t>Anunț privind modificarea contractului de achiziții publice</t>
  </si>
  <si>
    <t>Anunț de atribuire</t>
  </si>
  <si>
    <t>Anunț de atribuire a contractului de achiziții publice</t>
  </si>
  <si>
    <t>AI</t>
  </si>
  <si>
    <t>Anunţ de intenţie</t>
  </si>
  <si>
    <t>Întors spre corectare</t>
  </si>
  <si>
    <t>Respinse</t>
  </si>
  <si>
    <t>Acceptate / examinate</t>
  </si>
  <si>
    <t>Recepționate</t>
  </si>
  <si>
    <t>Cod</t>
  </si>
  <si>
    <t>Tip document</t>
  </si>
  <si>
    <t xml:space="preserve">Nr. </t>
  </si>
  <si>
    <t>ANEXA Nr. 01</t>
  </si>
  <si>
    <t>ANEXA Nr. 02</t>
  </si>
  <si>
    <t xml:space="preserve">Informaţia privind conţinutul scrisorilor întocmite de către angajaţii </t>
  </si>
  <si>
    <t>Conținutul scrisorii</t>
  </si>
  <si>
    <t>Număr scrisori</t>
  </si>
  <si>
    <t>Aviz</t>
  </si>
  <si>
    <t>Prezentare informaţie solicitată</t>
  </si>
  <si>
    <t>Raport de monitorizare</t>
  </si>
  <si>
    <t>ANEXA Nr. 03</t>
  </si>
  <si>
    <t>CPV</t>
  </si>
  <si>
    <t>Denumirea bunurilor, serviciilor, lucrărilor</t>
  </si>
  <si>
    <t>COP</t>
  </si>
  <si>
    <t xml:space="preserve">Total proceduri publicate </t>
  </si>
  <si>
    <t>031</t>
  </si>
  <si>
    <t>Produse agricole şi horticole</t>
  </si>
  <si>
    <t>032</t>
  </si>
  <si>
    <t>Cereale, cartofi, legume, fructe şi fructe cu coajă</t>
  </si>
  <si>
    <t>034</t>
  </si>
  <si>
    <t>Produse de silvicultură şi de exploatare forestieră</t>
  </si>
  <si>
    <t>091</t>
  </si>
  <si>
    <t>Combustibili</t>
  </si>
  <si>
    <t>092</t>
  </si>
  <si>
    <t>Petrol, cărbune şi produse petroliere</t>
  </si>
  <si>
    <t>142</t>
  </si>
  <si>
    <t>Nisip şi argilă</t>
  </si>
  <si>
    <t>144</t>
  </si>
  <si>
    <t>Sare şi clorură de sodiu pur</t>
  </si>
  <si>
    <t>151</t>
  </si>
  <si>
    <t>Carne</t>
  </si>
  <si>
    <t>152</t>
  </si>
  <si>
    <t>Peşte preparat şi conserve de peşte</t>
  </si>
  <si>
    <t>153</t>
  </si>
  <si>
    <t>Fructe, legume şi produse conexe</t>
  </si>
  <si>
    <t>155</t>
  </si>
  <si>
    <t>Produse lactate</t>
  </si>
  <si>
    <t>156</t>
  </si>
  <si>
    <t>Produse de morărit, amidon şi produse amilacee</t>
  </si>
  <si>
    <t>157</t>
  </si>
  <si>
    <t>Furaje</t>
  </si>
  <si>
    <t>158</t>
  </si>
  <si>
    <t>Diverse produse alimentare</t>
  </si>
  <si>
    <t>159</t>
  </si>
  <si>
    <t>Băuturi, tutun şi produse conexe</t>
  </si>
  <si>
    <t>167</t>
  </si>
  <si>
    <t>Tractoare</t>
  </si>
  <si>
    <t>181</t>
  </si>
  <si>
    <t>Îmbrăcăminte de uz profesional, îmbrăcăminte specială de lucru şi accesorii</t>
  </si>
  <si>
    <t>184</t>
  </si>
  <si>
    <t>Îmbrăcăminte specială şi accesorii</t>
  </si>
  <si>
    <t>188</t>
  </si>
  <si>
    <t>192</t>
  </si>
  <si>
    <t>Materiale textile şi articole conexe</t>
  </si>
  <si>
    <t>197</t>
  </si>
  <si>
    <t>Cauciuc şi fibre sintetice</t>
  </si>
  <si>
    <t>221</t>
  </si>
  <si>
    <t>Cărţi, broşuri şi pliante tipărite</t>
  </si>
  <si>
    <t>224</t>
  </si>
  <si>
    <t>Timbre, carnete de cecuri, bancnote, acţiuni, materiale publicitare, cataloage şi manuale</t>
  </si>
  <si>
    <t>228</t>
  </si>
  <si>
    <t>Registre, registre contabile, clasoare, formulare şi alte articole imprimate de papetărie din hârtie sau din carton</t>
  </si>
  <si>
    <t>241</t>
  </si>
  <si>
    <t>Gaze</t>
  </si>
  <si>
    <t>243</t>
  </si>
  <si>
    <t>Produse chimice anorganice şi organice de bază</t>
  </si>
  <si>
    <t>244</t>
  </si>
  <si>
    <t>Îngrăşăminte şi compuşi azotaţi</t>
  </si>
  <si>
    <t>301</t>
  </si>
  <si>
    <t>Maşini, echipament şi accesorii de birou, cu excepţia computerelor, a imprimantelor şi a mobilierului</t>
  </si>
  <si>
    <t>302</t>
  </si>
  <si>
    <t>Echipament şi accesorii pentru computer</t>
  </si>
  <si>
    <t>315</t>
  </si>
  <si>
    <t>Aparatură de iluminat şi lămpi electrice</t>
  </si>
  <si>
    <t>316</t>
  </si>
  <si>
    <t>Echipament electric</t>
  </si>
  <si>
    <t>317</t>
  </si>
  <si>
    <t>Accesorii electronice, electromecanice şi electrotehnice</t>
  </si>
  <si>
    <t>322</t>
  </si>
  <si>
    <t>Aparate de emisie pentru radiotelefonie, radiotelegrafie, radiodifuziune şi televiziune</t>
  </si>
  <si>
    <t>323</t>
  </si>
  <si>
    <t>Receptoare de televiziune şi de radio şi aparate de înregistrare sau de redare a sunetului sau a imaginii</t>
  </si>
  <si>
    <t>325</t>
  </si>
  <si>
    <t>Echipament de telecomunicaţii</t>
  </si>
  <si>
    <t>331</t>
  </si>
  <si>
    <t>Echipamente medicale</t>
  </si>
  <si>
    <t>336</t>
  </si>
  <si>
    <t>Produse farmaceutice</t>
  </si>
  <si>
    <t>337</t>
  </si>
  <si>
    <t>Produse de îngrijire personală</t>
  </si>
  <si>
    <t>341</t>
  </si>
  <si>
    <t>Autovehicule</t>
  </si>
  <si>
    <t>343</t>
  </si>
  <si>
    <t>Piese şi accesorii pentru vehicule şi pentru motoare de vehicule</t>
  </si>
  <si>
    <t>349</t>
  </si>
  <si>
    <t>Diverse echipamente de transport şi piese de schimb</t>
  </si>
  <si>
    <t>351</t>
  </si>
  <si>
    <t>Echipament de urgenţă şi de siguranţă</t>
  </si>
  <si>
    <t>358</t>
  </si>
  <si>
    <t>Echipament individual şi de sprijin</t>
  </si>
  <si>
    <t>375</t>
  </si>
  <si>
    <t>Jocuri şi jucării; atracţii de bâlci</t>
  </si>
  <si>
    <t>389</t>
  </si>
  <si>
    <t>Diverse instrumente de evaluare şi de testare</t>
  </si>
  <si>
    <t>391</t>
  </si>
  <si>
    <t>Mobilier</t>
  </si>
  <si>
    <t>392</t>
  </si>
  <si>
    <t>Accesorii de mobilier</t>
  </si>
  <si>
    <t>395</t>
  </si>
  <si>
    <t>Articole textile</t>
  </si>
  <si>
    <t>397</t>
  </si>
  <si>
    <t>Aparate de uz casnic</t>
  </si>
  <si>
    <t>398</t>
  </si>
  <si>
    <t>Produse de curăţat şi de lustruit</t>
  </si>
  <si>
    <t>411</t>
  </si>
  <si>
    <t>Apă naturală brută</t>
  </si>
  <si>
    <t>421</t>
  </si>
  <si>
    <t>Utilaje de producţie şi utilizare a puterii mecanice</t>
  </si>
  <si>
    <t>424</t>
  </si>
  <si>
    <t>Echipamente de ridicare şi de manipulare şi piese ale acestora</t>
  </si>
  <si>
    <t>425</t>
  </si>
  <si>
    <t>Echipamente de răcire şi de ventilare</t>
  </si>
  <si>
    <t>426</t>
  </si>
  <si>
    <t>Maşini-unelte</t>
  </si>
  <si>
    <t>429</t>
  </si>
  <si>
    <t>Diverse utilaje de uz general şi special</t>
  </si>
  <si>
    <t>441</t>
  </si>
  <si>
    <t>Materiale de construcţii şi articole conexe</t>
  </si>
  <si>
    <t>442</t>
  </si>
  <si>
    <t>Produse structurale</t>
  </si>
  <si>
    <t>444</t>
  </si>
  <si>
    <t>Diverse produse fabricate şi articole conexe</t>
  </si>
  <si>
    <t>446</t>
  </si>
  <si>
    <t>Cisterne, rezervoare şi containere; radiatoare şi boilere pentru încălzirea centrală</t>
  </si>
  <si>
    <t>448</t>
  </si>
  <si>
    <t>Vopsele, lacuri şi masticuri</t>
  </si>
  <si>
    <t>451</t>
  </si>
  <si>
    <t>Lucrări de pregătire a şantierului</t>
  </si>
  <si>
    <t>452</t>
  </si>
  <si>
    <t>Lucrări de construcţii complete sau parţiale şi lucrări publice</t>
  </si>
  <si>
    <t>453</t>
  </si>
  <si>
    <t>Lucrări de instalaţii pentru clădiri</t>
  </si>
  <si>
    <t>454</t>
  </si>
  <si>
    <t>Lucrări de finisare a construcţiilor</t>
  </si>
  <si>
    <t>482</t>
  </si>
  <si>
    <t>Pachete software pentru reţele, internet şi intranet</t>
  </si>
  <si>
    <t>488</t>
  </si>
  <si>
    <t>Sisteme de informare şi servere</t>
  </si>
  <si>
    <t>501</t>
  </si>
  <si>
    <t>Servicii de reparare şi de întreţinere a vehiculelor şi a echipamentelor aferente şi servicii</t>
  </si>
  <si>
    <t>502</t>
  </si>
  <si>
    <t>Servicii de reparare şi de întreţinere şi servicii conexe pentru mijloacele de transport aerian, feroviar, rutier şi maritim</t>
  </si>
  <si>
    <t>503</t>
  </si>
  <si>
    <t>Servicii de reparare şi de întreţinere şi servicii conexe pentru computere personale, pentru echipament de telecomunicaţii şi pentru echipament audiovizual</t>
  </si>
  <si>
    <t>504</t>
  </si>
  <si>
    <t>Servicii de reparare şi de întreţinere a echipamentului medical şi de precizie</t>
  </si>
  <si>
    <t>507</t>
  </si>
  <si>
    <t>Servicii de reparare şi de întreţinere a instalaţiilor de construcţii</t>
  </si>
  <si>
    <t>508</t>
  </si>
  <si>
    <t>Diverse servicii de întreţinere şi de reparare</t>
  </si>
  <si>
    <t>551</t>
  </si>
  <si>
    <t>Servicii hoteliere</t>
  </si>
  <si>
    <t>555</t>
  </si>
  <si>
    <t>Servicii de servire a băuturilor</t>
  </si>
  <si>
    <t>601</t>
  </si>
  <si>
    <t>Servicii de transport rutier</t>
  </si>
  <si>
    <t>604</t>
  </si>
  <si>
    <t>Servicii de transport aerian</t>
  </si>
  <si>
    <t>641</t>
  </si>
  <si>
    <t>Servicii poştale şi de curierat</t>
  </si>
  <si>
    <t>642</t>
  </si>
  <si>
    <t>Servicii de telecomunicaţii</t>
  </si>
  <si>
    <t>661</t>
  </si>
  <si>
    <t>Servicii bancare</t>
  </si>
  <si>
    <t>665</t>
  </si>
  <si>
    <t>Servicii de asigurare şi de pensie</t>
  </si>
  <si>
    <t>703</t>
  </si>
  <si>
    <t>Servicii de intermediere imobiliară pentru terţi</t>
  </si>
  <si>
    <t>712</t>
  </si>
  <si>
    <t>Servicii de arhitectură şi servicii conexe</t>
  </si>
  <si>
    <t>713</t>
  </si>
  <si>
    <t>Servicii de inginerie</t>
  </si>
  <si>
    <t>715</t>
  </si>
  <si>
    <t>Servicii privind construcţiile</t>
  </si>
  <si>
    <t>719</t>
  </si>
  <si>
    <t>Servicii de laborator</t>
  </si>
  <si>
    <t>722</t>
  </si>
  <si>
    <t>Servicii de programare şi de consultanţă software</t>
  </si>
  <si>
    <t>723</t>
  </si>
  <si>
    <t>Servicii de înlocuire de date</t>
  </si>
  <si>
    <t>724</t>
  </si>
  <si>
    <t>Servicii de internet</t>
  </si>
  <si>
    <t>725</t>
  </si>
  <si>
    <t>Servicii informatice</t>
  </si>
  <si>
    <t>726</t>
  </si>
  <si>
    <t>Servicii de asistenţă şi de consultanţă informatică</t>
  </si>
  <si>
    <t>732</t>
  </si>
  <si>
    <t>Servicii de consultanţă în cercetare şi în dezvoltare</t>
  </si>
  <si>
    <t>752</t>
  </si>
  <si>
    <t>Prestări de servicii pentru comunitate</t>
  </si>
  <si>
    <t>772</t>
  </si>
  <si>
    <t>Servicii pentru silvicultură</t>
  </si>
  <si>
    <t>773</t>
  </si>
  <si>
    <t>Servicii pentru horticultură</t>
  </si>
  <si>
    <t>791</t>
  </si>
  <si>
    <t>Servicii juridice</t>
  </si>
  <si>
    <t>793</t>
  </si>
  <si>
    <t>Studii de piaţă şi cercetare economică: sondaje şi statistici</t>
  </si>
  <si>
    <t>795</t>
  </si>
  <si>
    <t>Servicii de asistenţă în birou</t>
  </si>
  <si>
    <t>797</t>
  </si>
  <si>
    <t>Servicii de investigaţie şi de siguranţă</t>
  </si>
  <si>
    <t>798</t>
  </si>
  <si>
    <t>Servicii tipografice şi servicii conexe</t>
  </si>
  <si>
    <t>799</t>
  </si>
  <si>
    <t>Diverse servicii comerciale şi servicii conexe</t>
  </si>
  <si>
    <t>805</t>
  </si>
  <si>
    <t>Servicii de formare</t>
  </si>
  <si>
    <t>851</t>
  </si>
  <si>
    <t>Servicii de sănătate</t>
  </si>
  <si>
    <t>852</t>
  </si>
  <si>
    <t>Servicii veterinare</t>
  </si>
  <si>
    <t>905</t>
  </si>
  <si>
    <t>Servicii privind deşeurile menajere şi deşeurile</t>
  </si>
  <si>
    <t>906</t>
  </si>
  <si>
    <t>Servicii de curăţenie şi igienizare în mediul urban sau rural şi servicii conexe</t>
  </si>
  <si>
    <t>909</t>
  </si>
  <si>
    <t>Servicii de curăţenie şi igienizare</t>
  </si>
  <si>
    <t>983</t>
  </si>
  <si>
    <t>Servicii diverse</t>
  </si>
  <si>
    <t>Din care:</t>
  </si>
  <si>
    <t>Bunuri</t>
  </si>
  <si>
    <t>Lucrări</t>
  </si>
  <si>
    <t>Servicii</t>
  </si>
  <si>
    <t>312</t>
  </si>
  <si>
    <t>Aparate de distribuţie şi control ale energiei electrice</t>
  </si>
  <si>
    <t>313</t>
  </si>
  <si>
    <t>Sârmă şi cabluri izolate</t>
  </si>
  <si>
    <t>Total proceduri anulate</t>
  </si>
  <si>
    <t>NFP</t>
  </si>
  <si>
    <t>Nr. de ordine</t>
  </si>
  <si>
    <t>ANEXA Nr. 04</t>
  </si>
  <si>
    <t>ANEXA Nr. 05</t>
  </si>
  <si>
    <t>Denumirea bunurilor, lucrărilor, serviciilor</t>
  </si>
  <si>
    <t>Total contracte</t>
  </si>
  <si>
    <t>Acorduri adiţionale de majorare</t>
  </si>
  <si>
    <t>Alte acorduri adiţionale</t>
  </si>
  <si>
    <t>Total contracte și acorduri adiţionale</t>
  </si>
  <si>
    <t>Suma totală (MDL, inclusiv TVA)</t>
  </si>
  <si>
    <t>Ponderea fiecărei categorii în suma totală a contractelor (%)</t>
  </si>
  <si>
    <t>Ponderea fiecări categorii după numărul de contracte (%)</t>
  </si>
  <si>
    <t>Nr.</t>
  </si>
  <si>
    <t>Suma (MDL, inclusiv TVA)</t>
  </si>
  <si>
    <t>10 (3+5+7+9)</t>
  </si>
  <si>
    <t>11 (4+6+8)</t>
  </si>
  <si>
    <t>090</t>
  </si>
  <si>
    <t>Produse petroliere, combustibil, electricitate şi alte surse de energie</t>
  </si>
  <si>
    <t>150</t>
  </si>
  <si>
    <t>Alimenter, băuturi, tutun şi produse conexe</t>
  </si>
  <si>
    <t>154</t>
  </si>
  <si>
    <t>Uleiuri şi grăsimi animale şi vegetale</t>
  </si>
  <si>
    <t>330</t>
  </si>
  <si>
    <t>Echipamente medicale, produse farmaceutice şi produse de îngrijire personală</t>
  </si>
  <si>
    <t>450</t>
  </si>
  <si>
    <t>Lucrări de construcţii</t>
  </si>
  <si>
    <t>720</t>
  </si>
  <si>
    <t>Servicii IT: consultanţă, dezvoltare de software, internet şi asistenţă</t>
  </si>
  <si>
    <t>850</t>
  </si>
  <si>
    <t>Servicii de sănătate şi servicii de asistenţă socială</t>
  </si>
  <si>
    <t>900</t>
  </si>
  <si>
    <t>Servicii de evacuare a apelor reziduale, de eliminare a deşeurilor, de igienizare şi servicii privind mediul</t>
  </si>
  <si>
    <t>926</t>
  </si>
  <si>
    <t>Servicii sportive</t>
  </si>
  <si>
    <t>Dintre care:</t>
  </si>
  <si>
    <t>% Bunuri</t>
  </si>
  <si>
    <t>% Lucrări</t>
  </si>
  <si>
    <t>% Servicii</t>
  </si>
  <si>
    <t>Nr. total contracte</t>
  </si>
  <si>
    <t>Suma total contracte</t>
  </si>
  <si>
    <t>Nr. total acorduri adiționale de majorare</t>
  </si>
  <si>
    <t>Suma total acorduri adiționale de majorare</t>
  </si>
  <si>
    <t>Alte acorduri adiționale</t>
  </si>
  <si>
    <t>Suma totală</t>
  </si>
  <si>
    <t>ANEXA Nr. 06</t>
  </si>
  <si>
    <t>Informaţie privind contractele/acordurile adiționale pentru fiecare obiect de achiziţie în parte, încheiate în rezultatul procedurilor</t>
  </si>
  <si>
    <t>500</t>
  </si>
  <si>
    <t>Servicii de reparare şi întreţinere</t>
  </si>
  <si>
    <t>ANEXA Nr. 07</t>
  </si>
  <si>
    <t>Informaţie privind contractele/acordurile adiționale pentru fiecare obiect de achiziţie în parte,</t>
  </si>
  <si>
    <t>803</t>
  </si>
  <si>
    <t>Servicii de învăţământ superior</t>
  </si>
  <si>
    <t>ANEXA Nr. 8</t>
  </si>
  <si>
    <t>143</t>
  </si>
  <si>
    <t>Produse anorganice chimice şi îngrăşăminte minerale</t>
  </si>
  <si>
    <t>Informaţia privind repartizarea achiziţiilor după tipul obiectului de achiziţie</t>
  </si>
  <si>
    <t>Tip procedură</t>
  </si>
  <si>
    <t>Procedura de achiziţie</t>
  </si>
  <si>
    <t>Suma cu TVA</t>
  </si>
  <si>
    <t>Nr. de contracte</t>
  </si>
  <si>
    <t>Proceduri desfășurate prin pubicarea anunțului de participare in BAP</t>
  </si>
  <si>
    <t xml:space="preserve">Licitaţii deschise </t>
  </si>
  <si>
    <t>Acord Cadru, contracte subsecvente</t>
  </si>
  <si>
    <t>Proceduri desfășurate fără pubicarea anunțului de participare in BAP</t>
  </si>
  <si>
    <t>Negociere fără publicare</t>
  </si>
  <si>
    <t>TOTAL</t>
  </si>
  <si>
    <t>PONDEREA %</t>
  </si>
  <si>
    <t>Cota parte %</t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</si>
  <si>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</si>
  <si>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</si>
  <si>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Lucrări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</si>
  <si>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Lucrări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</si>
  <si>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Servicii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</si>
  <si>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 Servicii</t>
    </r>
  </si>
  <si>
    <t>Nr. de proceduri</t>
  </si>
  <si>
    <t>Suma contractelor, (lei)</t>
  </si>
  <si>
    <t>Acord cadru</t>
  </si>
  <si>
    <t>Proceduri negociere fără publicare</t>
  </si>
  <si>
    <t>Cele mai frecvente abateri de la legislație din domeniul achizițiilor publice</t>
  </si>
  <si>
    <t>Abateri</t>
  </si>
  <si>
    <t>Număr de proceduri</t>
  </si>
  <si>
    <t>Total</t>
  </si>
  <si>
    <t xml:space="preserve">Indicatori </t>
  </si>
  <si>
    <t>Numărul mediu de oferte per total</t>
  </si>
  <si>
    <r>
      <t xml:space="preserve">Numărul mediu de oferte în cadrul achiziției  de </t>
    </r>
    <r>
      <rPr>
        <b/>
        <u/>
        <sz val="10"/>
        <color theme="0"/>
        <rFont val="Calibri"/>
        <family val="2"/>
        <charset val="204"/>
        <scheme val="minor"/>
      </rPr>
      <t>bunuri</t>
    </r>
  </si>
  <si>
    <r>
      <t xml:space="preserve">Numărul mediu de oferte în cadrul achiziției de </t>
    </r>
    <r>
      <rPr>
        <b/>
        <u/>
        <sz val="10"/>
        <color theme="0"/>
        <rFont val="Calibri"/>
        <family val="2"/>
        <charset val="204"/>
        <scheme val="minor"/>
      </rPr>
      <t>lucrări</t>
    </r>
  </si>
  <si>
    <r>
      <t xml:space="preserve">Numărul mediu de oferte în cadrul achiziției  de </t>
    </r>
    <r>
      <rPr>
        <b/>
        <u/>
        <sz val="10"/>
        <color theme="0"/>
        <rFont val="Calibri"/>
        <family val="2"/>
        <charset val="204"/>
        <scheme val="minor"/>
      </rPr>
      <t>servicii</t>
    </r>
  </si>
  <si>
    <r>
      <t xml:space="preserve">Numărul de proceduri de achiziție la care nu a fost prezentată </t>
    </r>
    <r>
      <rPr>
        <b/>
        <u/>
        <sz val="10"/>
        <color theme="0"/>
        <rFont val="Calibri"/>
        <family val="2"/>
        <charset val="204"/>
        <scheme val="minor"/>
      </rPr>
      <t>nici o ofertă</t>
    </r>
  </si>
  <si>
    <r>
      <t xml:space="preserve">Ponderea procedurilor de achiziție la care nu a fost prezentată </t>
    </r>
    <r>
      <rPr>
        <b/>
        <u/>
        <sz val="10"/>
        <color theme="0"/>
        <rFont val="Calibri"/>
        <family val="2"/>
        <charset val="204"/>
        <scheme val="minor"/>
      </rPr>
      <t>nici o ofertă</t>
    </r>
  </si>
  <si>
    <r>
      <t>Numărul de proceduri de achiziție la care  a fost prezentată</t>
    </r>
    <r>
      <rPr>
        <b/>
        <u/>
        <sz val="10"/>
        <color theme="0"/>
        <rFont val="Calibri"/>
        <family val="2"/>
        <charset val="204"/>
        <scheme val="minor"/>
      </rPr>
      <t xml:space="preserve"> o singură ofertă</t>
    </r>
  </si>
  <si>
    <r>
      <t>Ponderea procedurilor de achiziție la care  a fost prezentată</t>
    </r>
    <r>
      <rPr>
        <b/>
        <u/>
        <sz val="10"/>
        <color theme="0"/>
        <rFont val="Calibri"/>
        <family val="2"/>
        <charset val="204"/>
        <scheme val="minor"/>
      </rPr>
      <t xml:space="preserve"> o singură ofertă</t>
    </r>
  </si>
  <si>
    <r>
      <t xml:space="preserve">Numărul </t>
    </r>
    <r>
      <rPr>
        <b/>
        <u/>
        <sz val="10"/>
        <color theme="0"/>
        <rFont val="Calibri"/>
        <family val="2"/>
        <charset val="204"/>
        <scheme val="minor"/>
      </rPr>
      <t>maximal</t>
    </r>
    <r>
      <rPr>
        <b/>
        <sz val="10"/>
        <color theme="0"/>
        <rFont val="Calibri"/>
        <family val="2"/>
        <charset val="204"/>
        <scheme val="minor"/>
      </rPr>
      <t xml:space="preserve"> de oferte prezentate la o procedură de achiziție</t>
    </r>
  </si>
  <si>
    <t>Valoarea medie a unui contract atribuit, lei</t>
  </si>
  <si>
    <t>4/3</t>
  </si>
  <si>
    <t>Tip obiect de achiziție</t>
  </si>
  <si>
    <t>Retras</t>
  </si>
  <si>
    <t>324</t>
  </si>
  <si>
    <t>Reţele</t>
  </si>
  <si>
    <t>393</t>
  </si>
  <si>
    <t>Diverse echipamente</t>
  </si>
  <si>
    <t>445</t>
  </si>
  <si>
    <t>Scule, lacăte, chei, balamale, dispozitive de fixare, lanţuri şi resorturi</t>
  </si>
  <si>
    <t>485</t>
  </si>
  <si>
    <t>Pachete software de comunicaţii şi multimedia</t>
  </si>
  <si>
    <t>796</t>
  </si>
  <si>
    <t>Servicii de recrutare</t>
  </si>
  <si>
    <t>Nerespectarea prevederilor legale privind cerințele de calificare</t>
  </si>
  <si>
    <t>Darea de seamă privind acord-cadru</t>
  </si>
  <si>
    <t>CS ACD</t>
  </si>
  <si>
    <t>161</t>
  </si>
  <si>
    <t>Utilaje agricole şi forestiere pentru pregătirea sau cultivarea solului</t>
  </si>
  <si>
    <t>385</t>
  </si>
  <si>
    <t>Aparate de control şi de testare</t>
  </si>
  <si>
    <t>853</t>
  </si>
  <si>
    <t>Servicii de asistenţă socială şi servicii conexe</t>
  </si>
  <si>
    <t>374</t>
  </si>
  <si>
    <t>Articole şi echipament de sport</t>
  </si>
  <si>
    <t>714</t>
  </si>
  <si>
    <t>Servicii de urbanism şi de arhitectură peisagistică</t>
  </si>
  <si>
    <t>246</t>
  </si>
  <si>
    <t>Explozibili</t>
  </si>
  <si>
    <t xml:space="preserve">Rata de modificare a nr. de proceduri </t>
  </si>
  <si>
    <t xml:space="preserve">Rata de modificare a sumei contractelor </t>
  </si>
  <si>
    <t>Rata de modificare a numărului contractelor</t>
  </si>
  <si>
    <t>Rata de modificare a numărului contractelor după tipul procedurii</t>
  </si>
  <si>
    <t>Rata de modificare a sumei contractelor după tipul procedurii</t>
  </si>
  <si>
    <t>3/9-1</t>
  </si>
  <si>
    <t>6/12-1</t>
  </si>
  <si>
    <t>4/10-1</t>
  </si>
  <si>
    <t>Darea de seamă privind negocierea fără publicare</t>
  </si>
  <si>
    <t>093</t>
  </si>
  <si>
    <t>Electricitate, încălzire, energie solară şi nucleară</t>
  </si>
  <si>
    <t>653</t>
  </si>
  <si>
    <t>Distribuţie de energie electrică şi servicii conexe</t>
  </si>
  <si>
    <t>792</t>
  </si>
  <si>
    <t>Servicii de contabilitate, servicii de audit şi servicii fiscale</t>
  </si>
  <si>
    <t>180</t>
  </si>
  <si>
    <t>Îmbrăcăminte, încălţăminte, articole de voiaj şi accesorii</t>
  </si>
  <si>
    <t>145</t>
  </si>
  <si>
    <t>Produse conexe de exploatare minieră şi în carieră</t>
  </si>
  <si>
    <t>Darea de seamă privind licitaţia deschisă desfășurată prin SIA RSAP MTender</t>
  </si>
  <si>
    <t>Licitaţii deschise</t>
  </si>
  <si>
    <t>Ponderea procedurilor anulate în numărul total de proceduri</t>
  </si>
  <si>
    <t>Nepublicarea planurilor de achiziții pe pagina web a autorității contractante, inclusiv a modificărilor operate în acesta</t>
  </si>
  <si>
    <t>166</t>
  </si>
  <si>
    <t>Utilaje agricole sau forestiere specializate</t>
  </si>
  <si>
    <t>191</t>
  </si>
  <si>
    <t>Piele</t>
  </si>
  <si>
    <t>Anunţ de participare pentru licitaţii deschise prin SIA RSAP Mtender</t>
  </si>
  <si>
    <t>Anunţ de participare pentru COP prin SIA RSAP Mtender</t>
  </si>
  <si>
    <t>Darea de seamă privind COP desfășurată prin SIA RSAP MTender</t>
  </si>
  <si>
    <t>Solicitare prezentare informaţie</t>
  </si>
  <si>
    <t>222</t>
  </si>
  <si>
    <t>Ziare, reviste specializate, periodice şi reviste</t>
  </si>
  <si>
    <t>347</t>
  </si>
  <si>
    <t>Avioane</t>
  </si>
  <si>
    <t>729</t>
  </si>
  <si>
    <t>Servicii de siguranţă informatică şi de conversie computerizată a cataloagelor</t>
  </si>
  <si>
    <t>Anulat din lipsa ofertelor</t>
  </si>
  <si>
    <t>Anulat din lipsa/insuficienta finantarii</t>
  </si>
  <si>
    <t>Anulat - oferte elaborate nu in conformitate cu cerintele cuprinse in documentatia de atribuire</t>
  </si>
  <si>
    <t>Anulat - abateri grave de la prevederile legale care afecteaza rezultatul procedurii de atribuire</t>
  </si>
  <si>
    <t>Anulat - oferte ce depasesc cu 30% valoarea estimata a achizitiei</t>
  </si>
  <si>
    <t>Anulat - oferte neconforme</t>
  </si>
  <si>
    <t>Anulat din lipsa de oferte calificate</t>
  </si>
  <si>
    <t>Anulat - oferte ce depaseste pragul prevazut de lege</t>
  </si>
  <si>
    <t>Anulat de AC - multiple motive</t>
  </si>
  <si>
    <t>Anulat ca rezultat a deciziei ANSC</t>
  </si>
  <si>
    <t>Cauza anulării / Proceduri</t>
  </si>
  <si>
    <t>Acorduri adiţionale de ajustare</t>
  </si>
  <si>
    <t>Acorduri adiţionale de mișorare</t>
  </si>
  <si>
    <t>Acorduri adiţionale de rezoluțiune</t>
  </si>
  <si>
    <t>14 (3+5+7+9+11+13)</t>
  </si>
  <si>
    <t>15 (4+6+8+10+12)</t>
  </si>
  <si>
    <t>Nr. total acorduri adiționale de ajustare</t>
  </si>
  <si>
    <t>Suma total acorduri adiționale de ajustare</t>
  </si>
  <si>
    <t>Nr. total acorduri adiționale de micșorare</t>
  </si>
  <si>
    <t>Suma total acorduri adiționale de micșorare</t>
  </si>
  <si>
    <t>Nr. total acorduri adiționale de rezoluțiune</t>
  </si>
  <si>
    <t>Suma total acorduri adiționale de rezoluțiune</t>
  </si>
  <si>
    <t>5</t>
  </si>
  <si>
    <t>Valoarea medie a unui contract de achiziții publice de bunuri</t>
  </si>
  <si>
    <t>Valoarea medie a unui contract de achiziții publice de lucrări</t>
  </si>
  <si>
    <t>Valoarea medie a unui contract de achiziții publice de servicii</t>
  </si>
  <si>
    <t>Valoarea medie a unui contract de achiziții publice</t>
  </si>
  <si>
    <t>Nerespectarea cerințelor privind desfășurarea procedurii de NFP</t>
  </si>
  <si>
    <t>Scrisori/Demersuri/Petiții</t>
  </si>
  <si>
    <t>titlu</t>
  </si>
  <si>
    <t>Informare</t>
  </si>
  <si>
    <t>Solicitare</t>
  </si>
  <si>
    <t>t</t>
  </si>
  <si>
    <t>229</t>
  </si>
  <si>
    <t>Diverse imprimate</t>
  </si>
  <si>
    <t>378</t>
  </si>
  <si>
    <t>Articole pentru lucrări de artizanat şi artă</t>
  </si>
  <si>
    <t>718</t>
  </si>
  <si>
    <t>Servicii de consultanţă pentru alimentarea cu apă şi servicii de consultanţă în materie de deşeuri</t>
  </si>
  <si>
    <t>195</t>
  </si>
  <si>
    <t>Materiale din cauciuc şi din plastic</t>
  </si>
  <si>
    <t>Acorduri adiţionale de reziliere</t>
  </si>
  <si>
    <t>ANEXA Nr. 9</t>
  </si>
  <si>
    <t>Anexa 10</t>
  </si>
  <si>
    <t>Anexa 13</t>
  </si>
  <si>
    <t xml:space="preserve">Licitații deschise </t>
  </si>
  <si>
    <t xml:space="preserve">Cererea ofertelor de preț </t>
  </si>
  <si>
    <t>Neîntocmirea și nepublicarea anunțurilor de intenție în B.A.P.</t>
  </si>
  <si>
    <t>ANEXA Nr. 11</t>
  </si>
  <si>
    <t>Cerere a ofertelor de prețuri</t>
  </si>
  <si>
    <t>Cerere a ofertelor de preţuri</t>
  </si>
  <si>
    <t xml:space="preserve">Cerere a ofertelor de preţuri </t>
  </si>
  <si>
    <t>Cerere</t>
  </si>
  <si>
    <t>Demers</t>
  </si>
  <si>
    <t>147</t>
  </si>
  <si>
    <t>Metale de bază</t>
  </si>
  <si>
    <t>311</t>
  </si>
  <si>
    <t>Motoare, generatoare şi transformatoare electrice</t>
  </si>
  <si>
    <t>345</t>
  </si>
  <si>
    <t>Nave şi ambarcaţiuni</t>
  </si>
  <si>
    <t>381</t>
  </si>
  <si>
    <t>Instrumente de navigaţie şi de meteorologie</t>
  </si>
  <si>
    <t>387</t>
  </si>
  <si>
    <t>Ceasuri de pontaj şi ceasuri similare; ceasuri de parcare</t>
  </si>
  <si>
    <t>422</t>
  </si>
  <si>
    <t>Utilaje de prelucrare a alimentelor, a băuturilor şi a tutunului şi accesorii ale acestora</t>
  </si>
  <si>
    <t>435</t>
  </si>
  <si>
    <t>Vehicule cu şenile</t>
  </si>
  <si>
    <t>484</t>
  </si>
  <si>
    <t>Pachete software pentru tranzacţii comerciale şi personale</t>
  </si>
  <si>
    <t>631</t>
  </si>
  <si>
    <t>Servicii de manipulare şi de depozitare a încărcăturilor</t>
  </si>
  <si>
    <t>651</t>
  </si>
  <si>
    <t>Distribuţie de apă şi servicii conexe</t>
  </si>
  <si>
    <t>702</t>
  </si>
  <si>
    <t>Servicii de închiriere sau de leasing de bunuri imobiliare proprii</t>
  </si>
  <si>
    <t>985</t>
  </si>
  <si>
    <t>Case particulare cu personal angajat</t>
  </si>
  <si>
    <t>Licitaţii Publice</t>
  </si>
  <si>
    <t>Anulat din lipsa concurentei</t>
  </si>
  <si>
    <t>Anulat - preturi care nu sint justificate temeinic</t>
  </si>
  <si>
    <t>182</t>
  </si>
  <si>
    <t>Îmbrăcăminte de exterior</t>
  </si>
  <si>
    <t>506</t>
  </si>
  <si>
    <t>Servicii de reparare şi de întreţinere a echipamentului de securitate şi apărare</t>
  </si>
  <si>
    <t>320</t>
  </si>
  <si>
    <t>Echipament de radio, televiziune, comunicaţii, telecomunicaţii şi articole conexe</t>
  </si>
  <si>
    <t>342</t>
  </si>
  <si>
    <t>Caroserii, remorci sau semiremorci pentru vehicule</t>
  </si>
  <si>
    <t>033</t>
  </si>
  <si>
    <t>Produse agricole, de vânătoare şi de pescuit</t>
  </si>
  <si>
    <t>770</t>
  </si>
  <si>
    <t>Servicii pentru agricultură, silvicultură, horticultură, acvacultură şi apicultură</t>
  </si>
  <si>
    <t>Nerespectarea prevederilor legale privind modificarea contractelor</t>
  </si>
  <si>
    <t>Aplicarea eronată a tipului procedurii de achiziție</t>
  </si>
  <si>
    <t>148</t>
  </si>
  <si>
    <t>Diverse produse minerale nemetalice</t>
  </si>
  <si>
    <t>185</t>
  </si>
  <si>
    <t>Bijuterii, ceasuri şi articole conexe</t>
  </si>
  <si>
    <t>225</t>
  </si>
  <si>
    <t>Plăci sau cilindri tipografici, alte echipamente de tipografie</t>
  </si>
  <si>
    <t>249</t>
  </si>
  <si>
    <t>Produse chimice fine şi produse chimice variate</t>
  </si>
  <si>
    <t>314</t>
  </si>
  <si>
    <t>Acumulatori, pile galvanice şi baterii primare</t>
  </si>
  <si>
    <t>344</t>
  </si>
  <si>
    <t>Motociclete, biciclete şi motociclete cu ataş</t>
  </si>
  <si>
    <t>353</t>
  </si>
  <si>
    <t>Arme, muniţii şi piese conexe</t>
  </si>
  <si>
    <t>383</t>
  </si>
  <si>
    <t>Instrumente de măsurare</t>
  </si>
  <si>
    <t>384</t>
  </si>
  <si>
    <t>Instrumente de verificare a proprietăţilor fizice</t>
  </si>
  <si>
    <t>432</t>
  </si>
  <si>
    <t>Utilaje pentru terasamente, utilaje de excavare şi piese ale acestora</t>
  </si>
  <si>
    <t>433</t>
  </si>
  <si>
    <t>Maşini şi echipament de construcţii</t>
  </si>
  <si>
    <t>449</t>
  </si>
  <si>
    <t>Piatră de construcţie, piatră calcaroasă, ghips şi ardezie</t>
  </si>
  <si>
    <t>481</t>
  </si>
  <si>
    <t>Pachete software pentru industrie</t>
  </si>
  <si>
    <t>483</t>
  </si>
  <si>
    <t>Pachete software pentru crearea de documente, pentru desen, imagistică, planificare şi productivitate</t>
  </si>
  <si>
    <t>486</t>
  </si>
  <si>
    <t>Pachete software pentru baze de date şi operare</t>
  </si>
  <si>
    <t>489</t>
  </si>
  <si>
    <t>Diverse pachete software şi sisteme informatice</t>
  </si>
  <si>
    <t>505</t>
  </si>
  <si>
    <t>Servicii de reparare şi de întreţinere a pompelor, a vanelor, a robinetelor, a containerelor de metal şi a maşinilor</t>
  </si>
  <si>
    <t>511</t>
  </si>
  <si>
    <t>Servicii de instalare a echipamentului electric şi mecanic</t>
  </si>
  <si>
    <t>512</t>
  </si>
  <si>
    <t>Servicii de instalare de echipament de măsurat, de control, de testare şi de navigare</t>
  </si>
  <si>
    <t>519</t>
  </si>
  <si>
    <t>Servicii de instalare de sisteme de orientare şi control</t>
  </si>
  <si>
    <t>552</t>
  </si>
  <si>
    <t>Campinguri şi alte tipuri de cazare decât cea hotelieră</t>
  </si>
  <si>
    <t>553</t>
  </si>
  <si>
    <t>Servicii de restaurant şi de servire a mâncării</t>
  </si>
  <si>
    <t>731</t>
  </si>
  <si>
    <t>Servicii de cercetare şi dezvoltare experimentală</t>
  </si>
  <si>
    <t>734</t>
  </si>
  <si>
    <t>Servicii de cercetare şi dezvoltare de materiale de securitate şi apărare</t>
  </si>
  <si>
    <t>771</t>
  </si>
  <si>
    <t>Servicii în agricultură</t>
  </si>
  <si>
    <t>794</t>
  </si>
  <si>
    <t>Consultanţă în afaceri şi în management şi servicii conexe</t>
  </si>
  <si>
    <t>907</t>
  </si>
  <si>
    <t>Servicii privind mediul</t>
  </si>
  <si>
    <t>923</t>
  </si>
  <si>
    <t>Servicii de divertisment</t>
  </si>
  <si>
    <t>Acord-cadru</t>
  </si>
  <si>
    <t>Anulat - ofertele nu pot fi comparate</t>
  </si>
  <si>
    <t>390</t>
  </si>
  <si>
    <t>Mobilă (inclusiv mobilă de birou), accesorii de mobilier, aparate de uz casnic (exclusiv dispozitive de iluminat) şi produse de curăţat</t>
  </si>
  <si>
    <t>440</t>
  </si>
  <si>
    <t>Structuri şi materiale de construcţii; produse auxiliare pentru construcţii (cu excepţia aparatelor electrice)</t>
  </si>
  <si>
    <t>480</t>
  </si>
  <si>
    <t>Pachete software şi sisteme informatice</t>
  </si>
  <si>
    <t>800</t>
  </si>
  <si>
    <t>Servicii de învăţământ şi formare profesională</t>
  </si>
  <si>
    <t>Acorduri adiţionale de micșorare</t>
  </si>
  <si>
    <t>710</t>
  </si>
  <si>
    <t>Servicii de arhitectură, de construcţii, de inginerie şi de inspecţie</t>
  </si>
  <si>
    <t>635</t>
  </si>
  <si>
    <t>Servicii de agenţii de turism, de ghizi turistici şi de asistenţă turistică</t>
  </si>
  <si>
    <t>652</t>
  </si>
  <si>
    <t>Distribuţie de gaz şi servicii conexe</t>
  </si>
  <si>
    <t>183</t>
  </si>
  <si>
    <t>Articole de îmbrăcăminte</t>
  </si>
  <si>
    <t>550</t>
  </si>
  <si>
    <t>Servicii hoteliere, de restaurant şi de vânzare cu amănuntul</t>
  </si>
  <si>
    <t>Nerespectarea prevederilor legale privind garanția de bună execuție;</t>
  </si>
  <si>
    <t>Nerespectarea prevederilor legale privind garanția pentru ofertă;</t>
  </si>
  <si>
    <t>Atribuirea contractelor operatorilor economici necalificați sau care sau care nu corespund cerințelor stabilite</t>
  </si>
  <si>
    <t>Neplanificarea achizițiilor publice sau planificarea acestora cu încălcarea prevederilor actelor normative</t>
  </si>
  <si>
    <t>Anexa 12</t>
  </si>
  <si>
    <t>Informaţie cu privire la tipurile documentelor procesate de către Agenția Achiziții Publice în perioada trimestrelor I, II și III ale anului 2024</t>
  </si>
  <si>
    <t>Răspuns la demers/solicitare</t>
  </si>
  <si>
    <t>Alte scrisori</t>
  </si>
  <si>
    <t>Citație</t>
  </si>
  <si>
    <t>Solicitarea informației suplimentare la dosar</t>
  </si>
  <si>
    <t xml:space="preserve"> Agenţiei Achiziţii Publice în perioada trimestrelor I, II și III ale anului 2024</t>
  </si>
  <si>
    <t>Informaţie privind procedurile de Licitaţii deschise, COP și Acord-cadru pentru fiecare obiect de achiziție, anunțate de către autoritățile contractante în perioada trimestrelor I, II și III ale anului 2024</t>
  </si>
  <si>
    <t>Articole de încălţăminte</t>
  </si>
  <si>
    <t>373</t>
  </si>
  <si>
    <t>Instrumente muzicale şi piese pentru acestea</t>
  </si>
  <si>
    <t>603</t>
  </si>
  <si>
    <t>Servicii de transport prin conducte</t>
  </si>
  <si>
    <t>904</t>
  </si>
  <si>
    <t>Servicii privind apele reziduale</t>
  </si>
  <si>
    <t>921</t>
  </si>
  <si>
    <t>Servicii de cinematografie şi servicii video</t>
  </si>
  <si>
    <t>981</t>
  </si>
  <si>
    <t>Servicii de organizaţii asociative</t>
  </si>
  <si>
    <r>
      <t xml:space="preserve">Informaţia privind procedurile de achiziţii publice </t>
    </r>
    <r>
      <rPr>
        <b/>
        <u/>
        <sz val="12"/>
        <rFont val="Calibri"/>
        <family val="2"/>
      </rPr>
      <t>anulate</t>
    </r>
    <r>
      <rPr>
        <b/>
        <sz val="12"/>
        <rFont val="Calibri"/>
        <family val="2"/>
        <charset val="204"/>
      </rPr>
      <t xml:space="preserve"> în perioada trimestrelor I, II și III ale anului 2024</t>
    </r>
  </si>
  <si>
    <t>220</t>
  </si>
  <si>
    <t>Imprimate şi produse conexe</t>
  </si>
  <si>
    <t>300</t>
  </si>
  <si>
    <t>Echipament informatic şi accesorii de birou, cu excepţia mobilierului şi a pachetelor software</t>
  </si>
  <si>
    <t>487</t>
  </si>
  <si>
    <t>Utilitare pentru pachete software</t>
  </si>
  <si>
    <r>
      <t xml:space="preserve">Informaţie privind contractele/acordurile adiționale pentru fiecare obiect de achiziţie în parte, încheiate în rezultatul </t>
    </r>
    <r>
      <rPr>
        <b/>
        <u/>
        <sz val="12"/>
        <color indexed="8"/>
        <rFont val="Calibri"/>
        <family val="2"/>
        <charset val="204"/>
      </rPr>
      <t>Licitaţiilor deschise</t>
    </r>
    <r>
      <rPr>
        <b/>
        <sz val="12"/>
        <color indexed="8"/>
        <rFont val="Calibri"/>
        <family val="2"/>
        <charset val="204"/>
      </rPr>
      <t xml:space="preserve"> în perioada trimestrelor I, II și III ale anului 2024</t>
    </r>
  </si>
  <si>
    <t>310</t>
  </si>
  <si>
    <t>Maşini, aparate, echipamente şi consumabile electrice; iluminat</t>
  </si>
  <si>
    <t>420</t>
  </si>
  <si>
    <t>Echipamente industriale</t>
  </si>
  <si>
    <r>
      <t xml:space="preserve">  desfăşurate prin metoda </t>
    </r>
    <r>
      <rPr>
        <b/>
        <u/>
        <sz val="12"/>
        <color indexed="8"/>
        <rFont val="Calibri"/>
        <family val="2"/>
        <charset val="204"/>
      </rPr>
      <t>Cerere a ofertelor de preţuri</t>
    </r>
    <r>
      <rPr>
        <b/>
        <sz val="12"/>
        <color indexed="8"/>
        <rFont val="Calibri"/>
        <family val="2"/>
        <charset val="204"/>
      </rPr>
      <t xml:space="preserve"> în perioada trimestrelor I, II și III ale anului 2024</t>
    </r>
  </si>
  <si>
    <r>
      <t xml:space="preserve">încheiate în rezultatul </t>
    </r>
    <r>
      <rPr>
        <b/>
        <u/>
        <sz val="12"/>
        <color indexed="8"/>
        <rFont val="Calibri"/>
        <family val="2"/>
      </rPr>
      <t>procedurii de negociere fără publicare</t>
    </r>
    <r>
      <rPr>
        <b/>
        <sz val="12"/>
        <color indexed="8"/>
        <rFont val="Calibri"/>
        <family val="2"/>
        <charset val="204"/>
      </rPr>
      <t xml:space="preserve"> în perioada trimestrelor I, II și III ale anului 2024</t>
    </r>
  </si>
  <si>
    <r>
      <t xml:space="preserve">încheiate în rezultatul achiziţiilor publice efectuate prin </t>
    </r>
    <r>
      <rPr>
        <b/>
        <u/>
        <sz val="11"/>
        <color indexed="8"/>
        <rFont val="Calibri"/>
        <family val="2"/>
      </rPr>
      <t>Acord Cadru</t>
    </r>
    <r>
      <rPr>
        <b/>
        <sz val="11"/>
        <color indexed="8"/>
        <rFont val="Calibri"/>
        <family val="2"/>
        <charset val="204"/>
      </rPr>
      <t xml:space="preserve">  în perioada trimestrelor I, II și III ale anului 2024</t>
    </r>
  </si>
  <si>
    <t>Trimestrele I, II și III 2024</t>
  </si>
  <si>
    <t>Trimestrele I, II și III 2023</t>
  </si>
  <si>
    <t>Informaţia privind realizarea achiziţiilor publice în perioada trimestrelor I, II și III ale anului 2024 comparativ cu perioada trimestrelor I, II și III ale anului 2023</t>
  </si>
  <si>
    <t xml:space="preserve"> (bunuri/lucrări/servicii) realizate de autorităţile contractante în perioada trimestrelor I, II și III ale anului 2024</t>
  </si>
  <si>
    <t>Valoarea medie a contractelor de achiziții publice atribuite în perioada trimestrelor I, II și III ale anului 2024</t>
  </si>
  <si>
    <t xml:space="preserve"> în  perioada trimestrelor I, II și III ale anului 2024</t>
  </si>
  <si>
    <t>Nivelul de concurență înregistrat în cadrul procedurilor de achiziții publice desfășurate în  perioada trimestrelor I, II și III ale anului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</si>
</sst>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2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2"/>
      <color indexed="8"/>
      <name val="Calibri"/>
      <family val="2"/>
    </font>
    <font>
      <b/>
      <sz val="7"/>
      <color theme="0"/>
      <name val="Calibri"/>
      <family val="2"/>
      <charset val="204"/>
    </font>
    <font>
      <sz val="7"/>
      <name val="Calibri"/>
      <family val="2"/>
      <charset val="204"/>
    </font>
    <font>
      <sz val="8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</font>
    <font>
      <b/>
      <sz val="8"/>
      <color theme="0" tint="-0.249977111117893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8"/>
      <color theme="0"/>
      <name val="Calibri"/>
      <family val="2"/>
      <charset val="204"/>
    </font>
    <font>
      <sz val="10"/>
      <color indexed="9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8"/>
      <color theme="0" tint="-0.34998626667073579"/>
      <name val="Calibri"/>
      <family val="2"/>
      <charset val="204"/>
    </font>
    <font>
      <sz val="10"/>
      <color theme="0" tint="-0.34998626667073579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</font>
    <font>
      <b/>
      <sz val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22"/>
      <name val="Calibri"/>
      <family val="2"/>
      <charset val="204"/>
    </font>
    <font>
      <sz val="10"/>
      <color indexed="22"/>
      <name val="Calibri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sz val="10"/>
      <color theme="0"/>
      <name val="Calibri"/>
      <family val="2"/>
      <charset val="204"/>
    </font>
    <font>
      <sz val="8"/>
      <color theme="0"/>
      <name val="Calibri"/>
      <family val="2"/>
      <charset val="204"/>
    </font>
    <font>
      <b/>
      <u/>
      <sz val="10"/>
      <color theme="0"/>
      <name val="Calibri"/>
      <family val="2"/>
      <charset val="204"/>
      <scheme val="minor"/>
    </font>
    <font>
      <b/>
      <u/>
      <sz val="12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  <font>
      <b/>
      <sz val="7"/>
      <color indexed="8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148">
    <border>
      <left/>
      <right/>
      <top/>
      <bottom/>
      <diagonal/>
    </border>
    <border>
      <left/>
      <right/>
      <top/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 style="medium">
        <color theme="8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rgb="FF16365C"/>
      </bottom>
      <diagonal/>
    </border>
    <border>
      <left style="thin">
        <color theme="0"/>
      </left>
      <right style="thin">
        <color theme="0"/>
      </right>
      <top/>
      <bottom style="medium">
        <color rgb="FF16365C"/>
      </bottom>
      <diagonal/>
    </border>
    <border>
      <left/>
      <right style="thin">
        <color theme="0"/>
      </right>
      <top style="medium">
        <color theme="8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/>
      <top style="thin">
        <color theme="0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/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indexed="64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indexed="64"/>
      </top>
      <bottom/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medium">
        <color rgb="FF16365C"/>
      </right>
      <top style="thin">
        <color indexed="64"/>
      </top>
      <bottom style="medium">
        <color rgb="FF16365C"/>
      </bottom>
      <diagonal/>
    </border>
    <border>
      <left/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/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medium">
        <color rgb="FF16365C"/>
      </bottom>
      <diagonal/>
    </border>
    <border>
      <left style="medium">
        <color theme="8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/>
      <right style="thin">
        <color theme="0"/>
      </right>
      <top/>
      <bottom style="medium">
        <color theme="3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3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3" tint="-0.499984740745262"/>
      </top>
      <bottom/>
      <diagonal/>
    </border>
    <border>
      <left style="thin">
        <color theme="0"/>
      </left>
      <right/>
      <top style="medium">
        <color theme="3" tint="-0.499984740745262"/>
      </top>
      <bottom/>
      <diagonal/>
    </border>
    <border>
      <left style="thin">
        <color theme="0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5" tint="-0.89999084444715716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8" tint="-0.499984740745262"/>
      </left>
      <right/>
      <top style="thin">
        <color indexed="64"/>
      </top>
      <bottom style="medium">
        <color theme="8" tint="-0.499984740745262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rgb="FF16365C"/>
      </right>
      <top style="thin">
        <color indexed="64"/>
      </top>
      <bottom style="medium">
        <color rgb="FF16365C"/>
      </bottom>
      <diagonal/>
    </border>
    <border>
      <left style="thin">
        <color theme="0"/>
      </left>
      <right/>
      <top/>
      <bottom style="medium">
        <color rgb="FF16365C"/>
      </bottom>
      <diagonal/>
    </border>
    <border>
      <left style="thin">
        <color theme="0"/>
      </left>
      <right/>
      <top style="medium">
        <color theme="8" tint="-0.499984740745262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</cellStyleXfs>
  <cellXfs count="58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0" xfId="1"/>
    <xf numFmtId="4" fontId="5" fillId="0" borderId="0" xfId="1" applyNumberFormat="1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right" vertical="center"/>
    </xf>
    <xf numFmtId="0" fontId="3" fillId="4" borderId="1" xfId="1" applyFont="1" applyFill="1" applyBorder="1" applyAlignment="1">
      <alignment horizontal="center" vertical="center"/>
    </xf>
    <xf numFmtId="0" fontId="5" fillId="0" borderId="0" xfId="1" applyFont="1"/>
    <xf numFmtId="0" fontId="10" fillId="0" borderId="0" xfId="0" applyFont="1"/>
    <xf numFmtId="0" fontId="11" fillId="0" borderId="0" xfId="0" applyFont="1"/>
    <xf numFmtId="49" fontId="4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4" fillId="0" borderId="19" xfId="1" applyFont="1" applyBorder="1"/>
    <xf numFmtId="49" fontId="2" fillId="0" borderId="0" xfId="1" applyNumberFormat="1" applyFont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2" fillId="0" borderId="0" xfId="5" applyFont="1"/>
    <xf numFmtId="0" fontId="2" fillId="0" borderId="0" xfId="5" applyFont="1" applyAlignment="1">
      <alignment horizontal="center" vertical="center" wrapText="1"/>
    </xf>
    <xf numFmtId="0" fontId="8" fillId="0" borderId="0" xfId="9" applyFont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4" fontId="23" fillId="0" borderId="0" xfId="1" applyNumberFormat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0" borderId="0" xfId="1" applyFont="1" applyAlignment="1">
      <alignment vertical="center"/>
    </xf>
    <xf numFmtId="4" fontId="28" fillId="5" borderId="14" xfId="0" applyNumberFormat="1" applyFont="1" applyFill="1" applyBorder="1" applyAlignment="1">
      <alignment horizontal="center" vertical="center" wrapText="1"/>
    </xf>
    <xf numFmtId="0" fontId="27" fillId="0" borderId="0" xfId="1" applyFont="1" applyAlignment="1">
      <alignment vertical="center" wrapText="1"/>
    </xf>
    <xf numFmtId="4" fontId="28" fillId="0" borderId="14" xfId="0" applyNumberFormat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4" fontId="29" fillId="0" borderId="0" xfId="1" applyNumberFormat="1" applyFont="1" applyAlignment="1">
      <alignment horizontal="center" vertical="center" wrapText="1"/>
    </xf>
    <xf numFmtId="4" fontId="30" fillId="0" borderId="0" xfId="1" applyNumberFormat="1" applyFont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0" xfId="6" applyFont="1" applyAlignment="1">
      <alignment horizontal="left" vertical="center" wrapText="1"/>
    </xf>
    <xf numFmtId="4" fontId="8" fillId="0" borderId="0" xfId="6" applyNumberFormat="1" applyFont="1" applyAlignment="1">
      <alignment horizontal="center" vertical="center" wrapText="1"/>
    </xf>
    <xf numFmtId="0" fontId="1" fillId="0" borderId="0" xfId="6"/>
    <xf numFmtId="0" fontId="6" fillId="0" borderId="0" xfId="6" applyFont="1" applyAlignment="1">
      <alignment horizontal="center" vertical="center" wrapText="1"/>
    </xf>
    <xf numFmtId="4" fontId="6" fillId="0" borderId="0" xfId="6" applyNumberFormat="1" applyFont="1" applyAlignment="1">
      <alignment horizontal="center" vertical="center" wrapText="1"/>
    </xf>
    <xf numFmtId="4" fontId="5" fillId="0" borderId="0" xfId="6" applyNumberFormat="1" applyFont="1"/>
    <xf numFmtId="0" fontId="13" fillId="0" borderId="14" xfId="3" applyFont="1" applyBorder="1" applyAlignment="1">
      <alignment horizontal="center" vertical="center" wrapText="1"/>
    </xf>
    <xf numFmtId="0" fontId="27" fillId="0" borderId="0" xfId="6" applyFont="1"/>
    <xf numFmtId="0" fontId="16" fillId="3" borderId="14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23" fillId="0" borderId="0" xfId="6" applyFont="1" applyAlignment="1">
      <alignment horizontal="right" vertical="center" wrapText="1"/>
    </xf>
    <xf numFmtId="0" fontId="23" fillId="0" borderId="0" xfId="6" applyFont="1" applyAlignment="1">
      <alignment horizontal="center" vertical="center" wrapText="1"/>
    </xf>
    <xf numFmtId="4" fontId="23" fillId="0" borderId="0" xfId="6" applyNumberFormat="1" applyFont="1" applyAlignment="1">
      <alignment horizontal="center" vertical="center" wrapText="1"/>
    </xf>
    <xf numFmtId="2" fontId="23" fillId="0" borderId="0" xfId="6" applyNumberFormat="1" applyFont="1" applyAlignment="1">
      <alignment horizontal="center" vertical="center" wrapText="1"/>
    </xf>
    <xf numFmtId="3" fontId="8" fillId="3" borderId="14" xfId="6" applyNumberFormat="1" applyFont="1" applyFill="1" applyBorder="1" applyAlignment="1">
      <alignment horizontal="center" vertical="center" wrapText="1"/>
    </xf>
    <xf numFmtId="4" fontId="8" fillId="3" borderId="14" xfId="6" applyNumberFormat="1" applyFont="1" applyFill="1" applyBorder="1" applyAlignment="1">
      <alignment horizontal="center" vertical="center" wrapText="1"/>
    </xf>
    <xf numFmtId="2" fontId="8" fillId="3" borderId="14" xfId="6" applyNumberFormat="1" applyFont="1" applyFill="1" applyBorder="1" applyAlignment="1">
      <alignment horizontal="center" vertical="center" wrapText="1"/>
    </xf>
    <xf numFmtId="3" fontId="8" fillId="0" borderId="14" xfId="6" applyNumberFormat="1" applyFont="1" applyBorder="1" applyAlignment="1">
      <alignment horizontal="center" vertical="center" wrapText="1"/>
    </xf>
    <xf numFmtId="4" fontId="8" fillId="0" borderId="14" xfId="6" applyNumberFormat="1" applyFont="1" applyBorder="1" applyAlignment="1">
      <alignment horizontal="center" vertical="center" wrapText="1"/>
    </xf>
    <xf numFmtId="2" fontId="8" fillId="0" borderId="14" xfId="6" applyNumberFormat="1" applyFont="1" applyBorder="1" applyAlignment="1">
      <alignment horizontal="center" vertical="center" wrapText="1"/>
    </xf>
    <xf numFmtId="2" fontId="8" fillId="0" borderId="0" xfId="6" applyNumberFormat="1" applyFont="1" applyAlignment="1">
      <alignment horizontal="center" vertical="center" wrapText="1"/>
    </xf>
    <xf numFmtId="0" fontId="13" fillId="0" borderId="0" xfId="6" applyFont="1" applyAlignment="1">
      <alignment horizontal="center" vertical="center" wrapText="1"/>
    </xf>
    <xf numFmtId="0" fontId="13" fillId="0" borderId="0" xfId="6" applyFont="1" applyAlignment="1">
      <alignment horizontal="left" vertical="center" wrapText="1"/>
    </xf>
    <xf numFmtId="0" fontId="33" fillId="0" borderId="0" xfId="6" applyFont="1"/>
    <xf numFmtId="0" fontId="34" fillId="0" borderId="0" xfId="6" applyFont="1" applyAlignment="1">
      <alignment horizontal="center" vertical="center"/>
    </xf>
    <xf numFmtId="0" fontId="35" fillId="0" borderId="0" xfId="6" applyFont="1" applyAlignment="1">
      <alignment horizontal="center" vertical="center"/>
    </xf>
    <xf numFmtId="2" fontId="36" fillId="0" borderId="0" xfId="1" applyNumberFormat="1" applyFont="1" applyAlignment="1">
      <alignment horizontal="center" vertical="center" wrapText="1"/>
    </xf>
    <xf numFmtId="0" fontId="37" fillId="0" borderId="0" xfId="6" applyFont="1"/>
    <xf numFmtId="4" fontId="1" fillId="0" borderId="0" xfId="6" applyNumberFormat="1"/>
    <xf numFmtId="0" fontId="0" fillId="0" borderId="0" xfId="0" applyAlignment="1">
      <alignment wrapText="1"/>
    </xf>
    <xf numFmtId="0" fontId="13" fillId="0" borderId="4" xfId="3" applyFont="1" applyBorder="1" applyAlignment="1">
      <alignment horizontal="center" vertical="center" wrapText="1"/>
    </xf>
    <xf numFmtId="0" fontId="13" fillId="0" borderId="36" xfId="3" applyFont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 wrapText="1"/>
    </xf>
    <xf numFmtId="4" fontId="13" fillId="3" borderId="14" xfId="3" applyNumberFormat="1" applyFont="1" applyFill="1" applyBorder="1" applyAlignment="1">
      <alignment horizontal="center" vertical="center" wrapText="1"/>
    </xf>
    <xf numFmtId="3" fontId="8" fillId="0" borderId="0" xfId="6" applyNumberFormat="1" applyFont="1" applyAlignment="1">
      <alignment horizontal="center" vertical="center" wrapText="1"/>
    </xf>
    <xf numFmtId="1" fontId="8" fillId="3" borderId="14" xfId="6" applyNumberFormat="1" applyFont="1" applyFill="1" applyBorder="1" applyAlignment="1">
      <alignment horizontal="center" vertical="center" wrapText="1"/>
    </xf>
    <xf numFmtId="1" fontId="8" fillId="0" borderId="14" xfId="6" applyNumberFormat="1" applyFont="1" applyBorder="1" applyAlignment="1">
      <alignment horizontal="center" vertical="center" wrapText="1"/>
    </xf>
    <xf numFmtId="4" fontId="32" fillId="7" borderId="32" xfId="3" applyNumberFormat="1" applyFont="1" applyFill="1" applyBorder="1" applyAlignment="1">
      <alignment horizontal="center" vertical="center" wrapText="1"/>
    </xf>
    <xf numFmtId="0" fontId="32" fillId="7" borderId="33" xfId="3" applyFont="1" applyFill="1" applyBorder="1" applyAlignment="1">
      <alignment horizontal="center" vertical="center" wrapText="1"/>
    </xf>
    <xf numFmtId="4" fontId="32" fillId="7" borderId="33" xfId="3" applyNumberFormat="1" applyFont="1" applyFill="1" applyBorder="1" applyAlignment="1">
      <alignment horizontal="center" vertical="center" wrapText="1"/>
    </xf>
    <xf numFmtId="4" fontId="32" fillId="7" borderId="34" xfId="3" applyNumberFormat="1" applyFont="1" applyFill="1" applyBorder="1" applyAlignment="1">
      <alignment horizontal="center" vertical="center" wrapText="1"/>
    </xf>
    <xf numFmtId="4" fontId="32" fillId="7" borderId="35" xfId="3" applyNumberFormat="1" applyFont="1" applyFill="1" applyBorder="1" applyAlignment="1">
      <alignment horizontal="center" vertical="center" wrapText="1"/>
    </xf>
    <xf numFmtId="0" fontId="32" fillId="7" borderId="31" xfId="3" applyFont="1" applyFill="1" applyBorder="1" applyAlignment="1">
      <alignment horizontal="center" vertical="center" wrapText="1"/>
    </xf>
    <xf numFmtId="3" fontId="32" fillId="4" borderId="31" xfId="6" applyNumberFormat="1" applyFont="1" applyFill="1" applyBorder="1" applyAlignment="1">
      <alignment horizontal="center" vertical="center" wrapText="1"/>
    </xf>
    <xf numFmtId="4" fontId="32" fillId="4" borderId="31" xfId="6" applyNumberFormat="1" applyFont="1" applyFill="1" applyBorder="1" applyAlignment="1">
      <alignment horizontal="center" vertical="center" wrapText="1"/>
    </xf>
    <xf numFmtId="4" fontId="5" fillId="0" borderId="0" xfId="6" applyNumberFormat="1" applyFont="1" applyAlignment="1">
      <alignment wrapText="1"/>
    </xf>
    <xf numFmtId="0" fontId="13" fillId="0" borderId="36" xfId="6" applyFont="1" applyBorder="1" applyAlignment="1">
      <alignment horizontal="center" vertical="center" wrapText="1"/>
    </xf>
    <xf numFmtId="0" fontId="13" fillId="0" borderId="37" xfId="6" applyFont="1" applyBorder="1" applyAlignment="1">
      <alignment horizontal="center" vertical="center" wrapText="1"/>
    </xf>
    <xf numFmtId="2" fontId="13" fillId="3" borderId="14" xfId="6" applyNumberFormat="1" applyFont="1" applyFill="1" applyBorder="1" applyAlignment="1">
      <alignment horizontal="center" vertical="center" wrapText="1"/>
    </xf>
    <xf numFmtId="2" fontId="8" fillId="2" borderId="14" xfId="6" applyNumberFormat="1" applyFont="1" applyFill="1" applyBorder="1" applyAlignment="1">
      <alignment horizontal="center" vertical="center" wrapText="1"/>
    </xf>
    <xf numFmtId="3" fontId="32" fillId="4" borderId="43" xfId="6" applyNumberFormat="1" applyFont="1" applyFill="1" applyBorder="1" applyAlignment="1">
      <alignment horizontal="center" vertical="center" wrapText="1"/>
    </xf>
    <xf numFmtId="0" fontId="4" fillId="0" borderId="0" xfId="1" applyFont="1"/>
    <xf numFmtId="0" fontId="17" fillId="0" borderId="4" xfId="3" applyFont="1" applyBorder="1" applyAlignment="1">
      <alignment horizontal="center" vertical="center" wrapText="1"/>
    </xf>
    <xf numFmtId="0" fontId="13" fillId="0" borderId="57" xfId="1" applyFont="1" applyBorder="1" applyAlignment="1">
      <alignment horizontal="left" vertical="center" wrapText="1"/>
    </xf>
    <xf numFmtId="0" fontId="43" fillId="0" borderId="5" xfId="9" applyFont="1" applyBorder="1" applyAlignment="1">
      <alignment horizontal="center" vertical="center" wrapText="1"/>
    </xf>
    <xf numFmtId="0" fontId="13" fillId="0" borderId="38" xfId="1" applyFont="1" applyBorder="1" applyAlignment="1">
      <alignment horizontal="left" vertical="center" wrapText="1"/>
    </xf>
    <xf numFmtId="0" fontId="13" fillId="0" borderId="62" xfId="1" applyFont="1" applyBorder="1" applyAlignment="1">
      <alignment horizontal="center" vertical="center" wrapText="1"/>
    </xf>
    <xf numFmtId="0" fontId="43" fillId="0" borderId="63" xfId="9" applyFont="1" applyBorder="1" applyAlignment="1">
      <alignment horizontal="center" vertical="center" wrapText="1"/>
    </xf>
    <xf numFmtId="0" fontId="17" fillId="0" borderId="64" xfId="1" applyFont="1" applyBorder="1" applyAlignment="1">
      <alignment horizontal="left" vertical="center" wrapText="1"/>
    </xf>
    <xf numFmtId="4" fontId="42" fillId="0" borderId="66" xfId="1" applyNumberFormat="1" applyFont="1" applyBorder="1" applyAlignment="1">
      <alignment horizontal="center" vertical="center" wrapText="1"/>
    </xf>
    <xf numFmtId="3" fontId="17" fillId="0" borderId="67" xfId="1" applyNumberFormat="1" applyFont="1" applyBorder="1" applyAlignment="1">
      <alignment horizontal="center" vertical="center" wrapText="1"/>
    </xf>
    <xf numFmtId="4" fontId="42" fillId="0" borderId="63" xfId="1" applyNumberFormat="1" applyFont="1" applyBorder="1" applyAlignment="1">
      <alignment horizontal="center" vertical="center" wrapText="1"/>
    </xf>
    <xf numFmtId="0" fontId="17" fillId="0" borderId="68" xfId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4" fontId="4" fillId="0" borderId="0" xfId="1" applyNumberFormat="1" applyFont="1"/>
    <xf numFmtId="0" fontId="45" fillId="2" borderId="0" xfId="1" applyFont="1" applyFill="1" applyAlignment="1">
      <alignment horizontal="right" vertical="center" wrapText="1"/>
    </xf>
    <xf numFmtId="10" fontId="45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2" fillId="0" borderId="75" xfId="1" applyFont="1" applyBorder="1"/>
    <xf numFmtId="0" fontId="2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4" fontId="7" fillId="0" borderId="0" xfId="1" applyNumberFormat="1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8" fillId="0" borderId="14" xfId="9" applyFont="1" applyBorder="1" applyAlignment="1">
      <alignment horizontal="center" vertical="center" wrapText="1"/>
    </xf>
    <xf numFmtId="0" fontId="13" fillId="0" borderId="14" xfId="1" applyFont="1" applyBorder="1" applyAlignment="1">
      <alignment horizontal="left" vertical="center" wrapText="1"/>
    </xf>
    <xf numFmtId="3" fontId="13" fillId="0" borderId="14" xfId="1" applyNumberFormat="1" applyFont="1" applyBorder="1" applyAlignment="1">
      <alignment horizontal="center" vertical="center" wrapText="1"/>
    </xf>
    <xf numFmtId="4" fontId="13" fillId="0" borderId="14" xfId="1" applyNumberFormat="1" applyFont="1" applyBorder="1" applyAlignment="1">
      <alignment horizontal="center" vertical="center" wrapText="1"/>
    </xf>
    <xf numFmtId="0" fontId="8" fillId="6" borderId="14" xfId="9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left" vertical="center" wrapText="1"/>
    </xf>
    <xf numFmtId="3" fontId="13" fillId="6" borderId="14" xfId="1" applyNumberFormat="1" applyFont="1" applyFill="1" applyBorder="1" applyAlignment="1">
      <alignment horizontal="center" vertical="center" wrapText="1"/>
    </xf>
    <xf numFmtId="2" fontId="13" fillId="6" borderId="14" xfId="1" applyNumberFormat="1" applyFont="1" applyFill="1" applyBorder="1" applyAlignment="1">
      <alignment horizontal="center" vertical="center" wrapText="1"/>
    </xf>
    <xf numFmtId="4" fontId="13" fillId="6" borderId="14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2" fillId="2" borderId="0" xfId="1" applyFont="1" applyFill="1" applyAlignment="1">
      <alignment horizontal="right" vertical="top" wrapText="1"/>
    </xf>
    <xf numFmtId="0" fontId="32" fillId="2" borderId="0" xfId="1" applyFont="1" applyFill="1" applyAlignment="1">
      <alignment horizontal="center" vertical="center" wrapText="1"/>
    </xf>
    <xf numFmtId="0" fontId="22" fillId="2" borderId="76" xfId="1" applyFont="1" applyFill="1" applyBorder="1" applyAlignment="1">
      <alignment horizontal="right" vertical="top" wrapText="1"/>
    </xf>
    <xf numFmtId="0" fontId="47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" fontId="16" fillId="2" borderId="0" xfId="0" applyNumberFormat="1" applyFont="1" applyFill="1" applyAlignment="1">
      <alignment horizontal="left" vertical="center" wrapText="1"/>
    </xf>
    <xf numFmtId="0" fontId="48" fillId="0" borderId="0" xfId="1" applyFont="1" applyAlignment="1">
      <alignment horizontal="center" vertical="center" wrapText="1"/>
    </xf>
    <xf numFmtId="0" fontId="49" fillId="0" borderId="0" xfId="1" applyFont="1" applyAlignment="1">
      <alignment horizontal="center" vertical="center" wrapText="1"/>
    </xf>
    <xf numFmtId="10" fontId="49" fillId="0" borderId="0" xfId="1" applyNumberFormat="1" applyFont="1" applyAlignment="1">
      <alignment horizontal="center" vertical="center" wrapText="1"/>
    </xf>
    <xf numFmtId="10" fontId="48" fillId="0" borderId="0" xfId="1" applyNumberFormat="1" applyFont="1" applyAlignment="1">
      <alignment vertical="center" wrapText="1"/>
    </xf>
    <xf numFmtId="0" fontId="18" fillId="0" borderId="0" xfId="1" applyFont="1" applyAlignment="1">
      <alignment vertical="center" wrapText="1"/>
    </xf>
    <xf numFmtId="10" fontId="48" fillId="0" borderId="0" xfId="1" applyNumberFormat="1" applyFont="1" applyAlignment="1">
      <alignment horizontal="center" vertical="center" wrapText="1"/>
    </xf>
    <xf numFmtId="0" fontId="40" fillId="0" borderId="0" xfId="1" applyFont="1" applyAlignment="1">
      <alignment horizontal="center" vertical="center" wrapText="1"/>
    </xf>
    <xf numFmtId="0" fontId="50" fillId="0" borderId="0" xfId="1" applyFont="1" applyAlignment="1">
      <alignment horizontal="center" vertical="center" wrapText="1"/>
    </xf>
    <xf numFmtId="4" fontId="50" fillId="0" borderId="0" xfId="1" applyNumberFormat="1" applyFont="1" applyAlignment="1">
      <alignment horizontal="center" vertical="center" wrapText="1"/>
    </xf>
    <xf numFmtId="0" fontId="51" fillId="0" borderId="0" xfId="1" applyFont="1" applyAlignment="1">
      <alignment horizontal="center" vertical="center" wrapText="1"/>
    </xf>
    <xf numFmtId="4" fontId="51" fillId="0" borderId="0" xfId="1" applyNumberFormat="1" applyFont="1" applyAlignment="1">
      <alignment horizontal="center" vertical="center" wrapText="1"/>
    </xf>
    <xf numFmtId="0" fontId="7" fillId="0" borderId="0" xfId="7" applyFont="1" applyAlignment="1">
      <alignment horizontal="right" vertical="top" wrapText="1"/>
    </xf>
    <xf numFmtId="0" fontId="8" fillId="0" borderId="23" xfId="9" applyFont="1" applyBorder="1" applyAlignment="1">
      <alignment horizontal="center" vertical="center" wrapText="1"/>
    </xf>
    <xf numFmtId="0" fontId="0" fillId="0" borderId="75" xfId="0" applyBorder="1"/>
    <xf numFmtId="4" fontId="41" fillId="4" borderId="53" xfId="1" applyNumberFormat="1" applyFont="1" applyFill="1" applyBorder="1" applyAlignment="1">
      <alignment horizontal="center" vertical="center" wrapText="1"/>
    </xf>
    <xf numFmtId="0" fontId="41" fillId="4" borderId="32" xfId="1" applyFont="1" applyFill="1" applyBorder="1" applyAlignment="1">
      <alignment horizontal="center" vertical="center" wrapText="1"/>
    </xf>
    <xf numFmtId="4" fontId="41" fillId="4" borderId="39" xfId="1" applyNumberFormat="1" applyFont="1" applyFill="1" applyBorder="1" applyAlignment="1">
      <alignment horizontal="center" vertical="center" wrapText="1"/>
    </xf>
    <xf numFmtId="0" fontId="41" fillId="4" borderId="16" xfId="1" applyFont="1" applyFill="1" applyBorder="1" applyAlignment="1">
      <alignment horizontal="center" vertical="center" wrapText="1"/>
    </xf>
    <xf numFmtId="0" fontId="41" fillId="4" borderId="54" xfId="1" applyFont="1" applyFill="1" applyBorder="1" applyAlignment="1">
      <alignment horizontal="center" vertical="center" wrapText="1"/>
    </xf>
    <xf numFmtId="4" fontId="41" fillId="4" borderId="40" xfId="1" applyNumberFormat="1" applyFont="1" applyFill="1" applyBorder="1" applyAlignment="1">
      <alignment horizontal="center" vertical="center" wrapText="1"/>
    </xf>
    <xf numFmtId="0" fontId="41" fillId="4" borderId="55" xfId="1" applyFont="1" applyFill="1" applyBorder="1" applyAlignment="1">
      <alignment horizontal="center" vertical="center" wrapText="1"/>
    </xf>
    <xf numFmtId="4" fontId="41" fillId="4" borderId="71" xfId="1" applyNumberFormat="1" applyFont="1" applyFill="1" applyBorder="1" applyAlignment="1">
      <alignment horizontal="center" vertical="center" wrapText="1"/>
    </xf>
    <xf numFmtId="3" fontId="41" fillId="4" borderId="70" xfId="1" applyNumberFormat="1" applyFont="1" applyFill="1" applyBorder="1" applyAlignment="1">
      <alignment horizontal="center" vertical="center" wrapText="1"/>
    </xf>
    <xf numFmtId="4" fontId="44" fillId="4" borderId="27" xfId="1" applyNumberFormat="1" applyFont="1" applyFill="1" applyBorder="1" applyAlignment="1">
      <alignment horizontal="center" vertical="center" wrapText="1"/>
    </xf>
    <xf numFmtId="3" fontId="41" fillId="4" borderId="27" xfId="1" applyNumberFormat="1" applyFont="1" applyFill="1" applyBorder="1" applyAlignment="1">
      <alignment horizontal="center" vertical="center" wrapText="1"/>
    </xf>
    <xf numFmtId="4" fontId="41" fillId="4" borderId="72" xfId="1" applyNumberFormat="1" applyFont="1" applyFill="1" applyBorder="1" applyAlignment="1">
      <alignment horizontal="center" vertical="center" wrapText="1"/>
    </xf>
    <xf numFmtId="2" fontId="41" fillId="4" borderId="53" xfId="1" applyNumberFormat="1" applyFont="1" applyFill="1" applyBorder="1" applyAlignment="1">
      <alignment horizontal="center" vertical="center" wrapText="1"/>
    </xf>
    <xf numFmtId="2" fontId="44" fillId="4" borderId="73" xfId="1" applyNumberFormat="1" applyFont="1" applyFill="1" applyBorder="1" applyAlignment="1">
      <alignment horizontal="center" vertical="center" wrapText="1"/>
    </xf>
    <xf numFmtId="2" fontId="41" fillId="4" borderId="73" xfId="1" applyNumberFormat="1" applyFont="1" applyFill="1" applyBorder="1" applyAlignment="1">
      <alignment horizontal="center" vertical="center" wrapText="1"/>
    </xf>
    <xf numFmtId="2" fontId="44" fillId="4" borderId="72" xfId="1" applyNumberFormat="1" applyFont="1" applyFill="1" applyBorder="1" applyAlignment="1">
      <alignment horizontal="center" vertical="center" wrapText="1"/>
    </xf>
    <xf numFmtId="2" fontId="41" fillId="4" borderId="74" xfId="1" applyNumberFormat="1" applyFont="1" applyFill="1" applyBorder="1" applyAlignment="1">
      <alignment horizontal="center" vertical="center" wrapText="1"/>
    </xf>
    <xf numFmtId="4" fontId="42" fillId="0" borderId="58" xfId="1" applyNumberFormat="1" applyFont="1" applyBorder="1" applyAlignment="1">
      <alignment horizontal="center" vertical="center" wrapText="1"/>
    </xf>
    <xf numFmtId="3" fontId="17" fillId="0" borderId="59" xfId="1" applyNumberFormat="1" applyFont="1" applyBorder="1" applyAlignment="1">
      <alignment horizontal="center" vertical="center" wrapText="1"/>
    </xf>
    <xf numFmtId="4" fontId="42" fillId="0" borderId="59" xfId="1" applyNumberFormat="1" applyFont="1" applyBorder="1" applyAlignment="1">
      <alignment horizontal="center" vertical="center" wrapText="1"/>
    </xf>
    <xf numFmtId="3" fontId="17" fillId="0" borderId="57" xfId="1" applyNumberFormat="1" applyFont="1" applyBorder="1" applyAlignment="1">
      <alignment horizontal="center" vertical="center" wrapText="1"/>
    </xf>
    <xf numFmtId="4" fontId="42" fillId="0" borderId="4" xfId="1" applyNumberFormat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 wrapText="1"/>
    </xf>
    <xf numFmtId="4" fontId="42" fillId="0" borderId="23" xfId="1" applyNumberFormat="1" applyFont="1" applyBorder="1" applyAlignment="1">
      <alignment horizontal="center" vertical="center" wrapText="1"/>
    </xf>
    <xf numFmtId="3" fontId="17" fillId="0" borderId="14" xfId="1" applyNumberFormat="1" applyFont="1" applyBorder="1" applyAlignment="1">
      <alignment horizontal="center" vertical="center" wrapText="1"/>
    </xf>
    <xf numFmtId="4" fontId="42" fillId="0" borderId="14" xfId="1" applyNumberFormat="1" applyFont="1" applyBorder="1" applyAlignment="1">
      <alignment horizontal="center" vertical="center" wrapText="1"/>
    </xf>
    <xf numFmtId="3" fontId="17" fillId="0" borderId="22" xfId="1" applyNumberFormat="1" applyFont="1" applyBorder="1" applyAlignment="1">
      <alignment horizontal="center" vertical="center" wrapText="1"/>
    </xf>
    <xf numFmtId="1" fontId="17" fillId="0" borderId="14" xfId="1" applyNumberFormat="1" applyFont="1" applyBorder="1" applyAlignment="1">
      <alignment horizontal="center" vertical="center" wrapText="1"/>
    </xf>
    <xf numFmtId="4" fontId="42" fillId="0" borderId="65" xfId="1" applyNumberFormat="1" applyFont="1" applyBorder="1" applyAlignment="1">
      <alignment horizontal="center" vertical="center" wrapText="1"/>
    </xf>
    <xf numFmtId="0" fontId="17" fillId="0" borderId="66" xfId="1" applyFont="1" applyBorder="1" applyAlignment="1">
      <alignment horizontal="center" vertical="center" wrapText="1"/>
    </xf>
    <xf numFmtId="0" fontId="2" fillId="6" borderId="0" xfId="5" applyFont="1" applyFill="1"/>
    <xf numFmtId="0" fontId="2" fillId="6" borderId="0" xfId="5" applyFont="1" applyFill="1" applyAlignment="1">
      <alignment horizontal="center" vertical="center" wrapText="1"/>
    </xf>
    <xf numFmtId="0" fontId="2" fillId="4" borderId="0" xfId="5" applyFont="1" applyFill="1"/>
    <xf numFmtId="0" fontId="18" fillId="4" borderId="0" xfId="5" applyFont="1" applyFill="1" applyAlignment="1">
      <alignment horizontal="center" vertical="center" wrapText="1"/>
    </xf>
    <xf numFmtId="0" fontId="3" fillId="4" borderId="79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 wrapText="1"/>
    </xf>
    <xf numFmtId="3" fontId="32" fillId="4" borderId="78" xfId="1" applyNumberFormat="1" applyFont="1" applyFill="1" applyBorder="1" applyAlignment="1">
      <alignment horizontal="center" vertical="center" wrapText="1"/>
    </xf>
    <xf numFmtId="2" fontId="13" fillId="0" borderId="14" xfId="1" applyNumberFormat="1" applyFont="1" applyBorder="1" applyAlignment="1">
      <alignment horizontal="center" vertical="center" wrapText="1"/>
    </xf>
    <xf numFmtId="0" fontId="3" fillId="4" borderId="98" xfId="1" applyFont="1" applyFill="1" applyBorder="1" applyAlignment="1">
      <alignment horizontal="center" vertical="center" wrapText="1"/>
    </xf>
    <xf numFmtId="0" fontId="4" fillId="4" borderId="75" xfId="1" applyFont="1" applyFill="1" applyBorder="1" applyAlignment="1">
      <alignment vertical="center"/>
    </xf>
    <xf numFmtId="0" fontId="3" fillId="4" borderId="99" xfId="1" applyFont="1" applyFill="1" applyBorder="1" applyAlignment="1">
      <alignment horizontal="center" vertical="center"/>
    </xf>
    <xf numFmtId="3" fontId="3" fillId="4" borderId="100" xfId="1" applyNumberFormat="1" applyFont="1" applyFill="1" applyBorder="1" applyAlignment="1">
      <alignment horizontal="center" vertical="center"/>
    </xf>
    <xf numFmtId="0" fontId="3" fillId="4" borderId="100" xfId="1" applyFont="1" applyFill="1" applyBorder="1" applyAlignment="1">
      <alignment horizontal="center" vertical="center"/>
    </xf>
    <xf numFmtId="49" fontId="13" fillId="0" borderId="101" xfId="1" applyNumberFormat="1" applyFont="1" applyBorder="1" applyAlignment="1">
      <alignment horizontal="center" vertical="center" wrapText="1"/>
    </xf>
    <xf numFmtId="49" fontId="13" fillId="0" borderId="102" xfId="1" applyNumberFormat="1" applyFont="1" applyBorder="1" applyAlignment="1">
      <alignment horizontal="center" vertical="center" wrapText="1"/>
    </xf>
    <xf numFmtId="49" fontId="13" fillId="0" borderId="103" xfId="1" applyNumberFormat="1" applyFont="1" applyBorder="1" applyAlignment="1">
      <alignment horizontal="center" vertical="center" wrapText="1"/>
    </xf>
    <xf numFmtId="10" fontId="13" fillId="0" borderId="96" xfId="1" applyNumberFormat="1" applyFont="1" applyBorder="1" applyAlignment="1">
      <alignment horizontal="center" vertical="center"/>
    </xf>
    <xf numFmtId="10" fontId="13" fillId="6" borderId="96" xfId="1" applyNumberFormat="1" applyFont="1" applyFill="1" applyBorder="1" applyAlignment="1">
      <alignment horizontal="center" vertical="center"/>
    </xf>
    <xf numFmtId="10" fontId="13" fillId="6" borderId="14" xfId="1" applyNumberFormat="1" applyFont="1" applyFill="1" applyBorder="1" applyAlignment="1">
      <alignment horizontal="center" vertical="center"/>
    </xf>
    <xf numFmtId="10" fontId="13" fillId="6" borderId="81" xfId="1" applyNumberFormat="1" applyFont="1" applyFill="1" applyBorder="1" applyAlignment="1">
      <alignment horizontal="center" vertical="center"/>
    </xf>
    <xf numFmtId="10" fontId="13" fillId="0" borderId="14" xfId="1" applyNumberFormat="1" applyFont="1" applyBorder="1" applyAlignment="1">
      <alignment horizontal="center" vertical="center"/>
    </xf>
    <xf numFmtId="0" fontId="3" fillId="4" borderId="104" xfId="1" applyFont="1" applyFill="1" applyBorder="1" applyAlignment="1">
      <alignment horizontal="center" vertical="center" wrapText="1"/>
    </xf>
    <xf numFmtId="0" fontId="3" fillId="4" borderId="105" xfId="1" applyFont="1" applyFill="1" applyBorder="1" applyAlignment="1">
      <alignment horizontal="center" vertical="center" wrapText="1"/>
    </xf>
    <xf numFmtId="0" fontId="3" fillId="4" borderId="106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right" vertical="center"/>
    </xf>
    <xf numFmtId="0" fontId="4" fillId="2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26" fillId="0" borderId="36" xfId="3" applyFont="1" applyBorder="1" applyAlignment="1">
      <alignment horizontal="center" vertical="center" wrapText="1"/>
    </xf>
    <xf numFmtId="1" fontId="26" fillId="0" borderId="36" xfId="3" applyNumberFormat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4" fontId="26" fillId="0" borderId="36" xfId="1" applyNumberFormat="1" applyFont="1" applyBorder="1" applyAlignment="1">
      <alignment horizontal="center" vertical="center" wrapText="1"/>
    </xf>
    <xf numFmtId="0" fontId="25" fillId="7" borderId="34" xfId="3" applyFont="1" applyFill="1" applyBorder="1" applyAlignment="1">
      <alignment horizontal="center" vertical="center" wrapText="1"/>
    </xf>
    <xf numFmtId="4" fontId="25" fillId="7" borderId="34" xfId="3" applyNumberFormat="1" applyFont="1" applyFill="1" applyBorder="1" applyAlignment="1">
      <alignment horizontal="center" vertical="center" wrapText="1"/>
    </xf>
    <xf numFmtId="0" fontId="32" fillId="4" borderId="77" xfId="1" applyFont="1" applyFill="1" applyBorder="1" applyAlignment="1">
      <alignment horizontal="center" vertical="center" wrapText="1"/>
    </xf>
    <xf numFmtId="4" fontId="32" fillId="4" borderId="77" xfId="1" applyNumberFormat="1" applyFont="1" applyFill="1" applyBorder="1" applyAlignment="1">
      <alignment horizontal="center" vertical="center" wrapText="1"/>
    </xf>
    <xf numFmtId="3" fontId="32" fillId="4" borderId="107" xfId="1" applyNumberFormat="1" applyFont="1" applyFill="1" applyBorder="1" applyAlignment="1">
      <alignment horizontal="center" vertical="center" wrapText="1"/>
    </xf>
    <xf numFmtId="2" fontId="32" fillId="4" borderId="107" xfId="1" applyNumberFormat="1" applyFont="1" applyFill="1" applyBorder="1" applyAlignment="1">
      <alignment horizontal="center" vertical="center" wrapText="1"/>
    </xf>
    <xf numFmtId="4" fontId="32" fillId="4" borderId="107" xfId="1" applyNumberFormat="1" applyFont="1" applyFill="1" applyBorder="1" applyAlignment="1">
      <alignment horizontal="center" vertical="center" wrapText="1"/>
    </xf>
    <xf numFmtId="0" fontId="13" fillId="0" borderId="101" xfId="3" applyFont="1" applyBorder="1" applyAlignment="1">
      <alignment horizontal="center" vertical="center" wrapText="1"/>
    </xf>
    <xf numFmtId="0" fontId="13" fillId="0" borderId="102" xfId="3" applyFont="1" applyBorder="1" applyAlignment="1">
      <alignment horizontal="center" vertical="center" wrapText="1"/>
    </xf>
    <xf numFmtId="0" fontId="13" fillId="0" borderId="103" xfId="3" applyFont="1" applyBorder="1" applyAlignment="1">
      <alignment horizontal="center" vertical="center" wrapText="1"/>
    </xf>
    <xf numFmtId="3" fontId="13" fillId="0" borderId="96" xfId="1" applyNumberFormat="1" applyFont="1" applyBorder="1" applyAlignment="1">
      <alignment horizontal="center" vertical="center" wrapText="1"/>
    </xf>
    <xf numFmtId="3" fontId="13" fillId="6" borderId="96" xfId="1" applyNumberFormat="1" applyFont="1" applyFill="1" applyBorder="1" applyAlignment="1">
      <alignment horizontal="center" vertical="center" wrapText="1"/>
    </xf>
    <xf numFmtId="2" fontId="13" fillId="6" borderId="81" xfId="1" applyNumberFormat="1" applyFont="1" applyFill="1" applyBorder="1" applyAlignment="1">
      <alignment horizontal="center" vertical="center" wrapText="1"/>
    </xf>
    <xf numFmtId="10" fontId="32" fillId="4" borderId="107" xfId="1" applyNumberFormat="1" applyFont="1" applyFill="1" applyBorder="1" applyAlignment="1">
      <alignment horizontal="center" vertical="center" wrapText="1"/>
    </xf>
    <xf numFmtId="10" fontId="32" fillId="4" borderId="107" xfId="1" applyNumberFormat="1" applyFont="1" applyFill="1" applyBorder="1" applyAlignment="1">
      <alignment horizontal="center" vertical="center"/>
    </xf>
    <xf numFmtId="0" fontId="13" fillId="0" borderId="81" xfId="1" applyFont="1" applyBorder="1" applyAlignment="1">
      <alignment horizontal="left" vertical="center" wrapText="1"/>
    </xf>
    <xf numFmtId="0" fontId="13" fillId="6" borderId="96" xfId="1" applyFont="1" applyFill="1" applyBorder="1" applyAlignment="1">
      <alignment horizontal="center" vertical="top" wrapText="1"/>
    </xf>
    <xf numFmtId="0" fontId="13" fillId="6" borderId="81" xfId="1" applyFont="1" applyFill="1" applyBorder="1" applyAlignment="1">
      <alignment horizontal="left" vertical="center" wrapText="1"/>
    </xf>
    <xf numFmtId="4" fontId="32" fillId="4" borderId="14" xfId="1" applyNumberFormat="1" applyFont="1" applyFill="1" applyBorder="1" applyAlignment="1">
      <alignment horizontal="center" vertical="center" wrapText="1"/>
    </xf>
    <xf numFmtId="0" fontId="52" fillId="0" borderId="14" xfId="1" applyFont="1" applyBorder="1" applyAlignment="1">
      <alignment horizontal="center" vertical="center" wrapText="1"/>
    </xf>
    <xf numFmtId="0" fontId="53" fillId="6" borderId="36" xfId="1" applyFont="1" applyFill="1" applyBorder="1" applyAlignment="1">
      <alignment horizontal="left" vertical="center" wrapText="1"/>
    </xf>
    <xf numFmtId="4" fontId="53" fillId="6" borderId="36" xfId="1" applyNumberFormat="1" applyFont="1" applyFill="1" applyBorder="1" applyAlignment="1">
      <alignment horizontal="center" vertical="center" wrapText="1"/>
    </xf>
    <xf numFmtId="0" fontId="52" fillId="0" borderId="34" xfId="1" applyFont="1" applyBorder="1"/>
    <xf numFmtId="0" fontId="53" fillId="0" borderId="34" xfId="1" applyFont="1" applyBorder="1" applyAlignment="1">
      <alignment horizontal="left" vertical="center" wrapText="1"/>
    </xf>
    <xf numFmtId="4" fontId="53" fillId="0" borderId="34" xfId="1" applyNumberFormat="1" applyFont="1" applyBorder="1" applyAlignment="1">
      <alignment horizontal="center" vertical="center" wrapText="1"/>
    </xf>
    <xf numFmtId="3" fontId="0" fillId="2" borderId="0" xfId="0" applyNumberFormat="1" applyFill="1" applyAlignment="1">
      <alignment horizontal="left" vertical="center" wrapText="1"/>
    </xf>
    <xf numFmtId="4" fontId="2" fillId="0" borderId="0" xfId="1" applyNumberFormat="1" applyFont="1"/>
    <xf numFmtId="0" fontId="6" fillId="0" borderId="78" xfId="7" applyFont="1" applyBorder="1" applyAlignment="1">
      <alignment horizontal="right" vertical="top" wrapText="1"/>
    </xf>
    <xf numFmtId="0" fontId="4" fillId="2" borderId="23" xfId="1" applyFont="1" applyFill="1" applyBorder="1" applyAlignment="1">
      <alignment vertical="top" wrapText="1"/>
    </xf>
    <xf numFmtId="0" fontId="4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right" vertical="center"/>
    </xf>
    <xf numFmtId="3" fontId="3" fillId="4" borderId="0" xfId="1" applyNumberFormat="1" applyFont="1" applyFill="1" applyAlignment="1">
      <alignment horizontal="center" vertical="center"/>
    </xf>
    <xf numFmtId="3" fontId="3" fillId="4" borderId="74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5" fillId="5" borderId="14" xfId="0" applyFont="1" applyFill="1" applyBorder="1"/>
    <xf numFmtId="0" fontId="15" fillId="0" borderId="14" xfId="0" applyFont="1" applyBorder="1"/>
    <xf numFmtId="10" fontId="2" fillId="0" borderId="0" xfId="5" applyNumberFormat="1" applyFont="1" applyAlignment="1">
      <alignment horizontal="center" vertical="center" wrapText="1"/>
    </xf>
    <xf numFmtId="0" fontId="57" fillId="5" borderId="14" xfId="0" applyFont="1" applyFill="1" applyBorder="1" applyAlignment="1">
      <alignment horizontal="left" wrapText="1"/>
    </xf>
    <xf numFmtId="0" fontId="28" fillId="5" borderId="14" xfId="0" applyFont="1" applyFill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57" fillId="0" borderId="14" xfId="0" applyFont="1" applyBorder="1" applyAlignment="1">
      <alignment horizontal="left" wrapText="1"/>
    </xf>
    <xf numFmtId="0" fontId="26" fillId="0" borderId="115" xfId="3" applyFont="1" applyBorder="1" applyAlignment="1">
      <alignment horizontal="center" vertical="center" wrapText="1"/>
    </xf>
    <xf numFmtId="0" fontId="26" fillId="0" borderId="89" xfId="1" applyFont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right" vertical="center" wrapText="1"/>
    </xf>
    <xf numFmtId="4" fontId="28" fillId="5" borderId="14" xfId="0" applyNumberFormat="1" applyFont="1" applyFill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/>
    </xf>
    <xf numFmtId="4" fontId="28" fillId="0" borderId="14" xfId="0" applyNumberFormat="1" applyFont="1" applyBorder="1" applyAlignment="1">
      <alignment horizontal="right" vertical="center" wrapText="1"/>
    </xf>
    <xf numFmtId="3" fontId="25" fillId="4" borderId="117" xfId="1" applyNumberFormat="1" applyFont="1" applyFill="1" applyBorder="1" applyAlignment="1">
      <alignment horizontal="right" vertical="center" wrapText="1"/>
    </xf>
    <xf numFmtId="4" fontId="25" fillId="4" borderId="117" xfId="1" applyNumberFormat="1" applyFont="1" applyFill="1" applyBorder="1" applyAlignment="1">
      <alignment horizontal="right" vertical="center" wrapText="1"/>
    </xf>
    <xf numFmtId="1" fontId="25" fillId="4" borderId="117" xfId="1" applyNumberFormat="1" applyFont="1" applyFill="1" applyBorder="1" applyAlignment="1">
      <alignment horizontal="right" vertical="center" wrapText="1"/>
    </xf>
    <xf numFmtId="0" fontId="25" fillId="4" borderId="117" xfId="1" applyFont="1" applyFill="1" applyBorder="1" applyAlignment="1">
      <alignment horizontal="right" vertical="center" wrapText="1"/>
    </xf>
    <xf numFmtId="3" fontId="25" fillId="4" borderId="117" xfId="1" applyNumberFormat="1" applyFont="1" applyFill="1" applyBorder="1" applyAlignment="1">
      <alignment horizontal="center" vertical="center" wrapText="1"/>
    </xf>
    <xf numFmtId="3" fontId="25" fillId="4" borderId="95" xfId="1" applyNumberFormat="1" applyFont="1" applyFill="1" applyBorder="1" applyAlignment="1">
      <alignment horizontal="center" vertical="center" wrapText="1"/>
    </xf>
    <xf numFmtId="3" fontId="58" fillId="3" borderId="101" xfId="1" applyNumberFormat="1" applyFont="1" applyFill="1" applyBorder="1" applyAlignment="1">
      <alignment horizontal="right" vertical="center" wrapText="1"/>
    </xf>
    <xf numFmtId="4" fontId="58" fillId="3" borderId="102" xfId="1" applyNumberFormat="1" applyFont="1" applyFill="1" applyBorder="1" applyAlignment="1">
      <alignment horizontal="right" vertical="center" wrapText="1"/>
    </xf>
    <xf numFmtId="0" fontId="58" fillId="3" borderId="102" xfId="1" applyFont="1" applyFill="1" applyBorder="1" applyAlignment="1">
      <alignment horizontal="right" vertical="center" wrapText="1"/>
    </xf>
    <xf numFmtId="3" fontId="58" fillId="3" borderId="102" xfId="1" applyNumberFormat="1" applyFont="1" applyFill="1" applyBorder="1" applyAlignment="1">
      <alignment horizontal="right" vertical="center" wrapText="1"/>
    </xf>
    <xf numFmtId="2" fontId="58" fillId="3" borderId="102" xfId="1" applyNumberFormat="1" applyFont="1" applyFill="1" applyBorder="1" applyAlignment="1">
      <alignment horizontal="center" vertical="center" wrapText="1"/>
    </xf>
    <xf numFmtId="2" fontId="58" fillId="3" borderId="103" xfId="1" applyNumberFormat="1" applyFont="1" applyFill="1" applyBorder="1" applyAlignment="1">
      <alignment horizontal="center" vertical="center" wrapText="1"/>
    </xf>
    <xf numFmtId="3" fontId="58" fillId="0" borderId="96" xfId="1" applyNumberFormat="1" applyFont="1" applyBorder="1" applyAlignment="1">
      <alignment horizontal="right" vertical="center" wrapText="1"/>
    </xf>
    <xf numFmtId="4" fontId="58" fillId="0" borderId="14" xfId="1" applyNumberFormat="1" applyFont="1" applyBorder="1" applyAlignment="1">
      <alignment horizontal="right" vertical="center" wrapText="1"/>
    </xf>
    <xf numFmtId="0" fontId="58" fillId="0" borderId="14" xfId="1" applyFont="1" applyBorder="1" applyAlignment="1">
      <alignment horizontal="right" vertical="center" wrapText="1"/>
    </xf>
    <xf numFmtId="3" fontId="58" fillId="0" borderId="14" xfId="1" applyNumberFormat="1" applyFont="1" applyBorder="1" applyAlignment="1">
      <alignment horizontal="right" vertical="center" wrapText="1"/>
    </xf>
    <xf numFmtId="2" fontId="58" fillId="0" borderId="14" xfId="1" applyNumberFormat="1" applyFont="1" applyBorder="1" applyAlignment="1">
      <alignment horizontal="center" vertical="center" wrapText="1"/>
    </xf>
    <xf numFmtId="2" fontId="58" fillId="0" borderId="81" xfId="1" applyNumberFormat="1" applyFont="1" applyBorder="1" applyAlignment="1">
      <alignment horizontal="center" vertical="center" wrapText="1"/>
    </xf>
    <xf numFmtId="3" fontId="58" fillId="3" borderId="97" xfId="1" applyNumberFormat="1" applyFont="1" applyFill="1" applyBorder="1" applyAlignment="1">
      <alignment horizontal="right" vertical="center" wrapText="1"/>
    </xf>
    <xf numFmtId="4" fontId="58" fillId="3" borderId="83" xfId="1" applyNumberFormat="1" applyFont="1" applyFill="1" applyBorder="1" applyAlignment="1">
      <alignment horizontal="right" vertical="center" wrapText="1"/>
    </xf>
    <xf numFmtId="0" fontId="58" fillId="3" borderId="83" xfId="1" applyFont="1" applyFill="1" applyBorder="1" applyAlignment="1">
      <alignment horizontal="right" vertical="center" wrapText="1"/>
    </xf>
    <xf numFmtId="3" fontId="58" fillId="3" borderId="83" xfId="1" applyNumberFormat="1" applyFont="1" applyFill="1" applyBorder="1" applyAlignment="1">
      <alignment horizontal="right" vertical="center" wrapText="1"/>
    </xf>
    <xf numFmtId="2" fontId="58" fillId="3" borderId="83" xfId="1" applyNumberFormat="1" applyFont="1" applyFill="1" applyBorder="1" applyAlignment="1">
      <alignment horizontal="center" vertical="center" wrapText="1"/>
    </xf>
    <xf numFmtId="2" fontId="58" fillId="3" borderId="84" xfId="1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center" vertical="center" wrapText="1"/>
    </xf>
    <xf numFmtId="4" fontId="58" fillId="0" borderId="0" xfId="1" applyNumberFormat="1" applyFont="1" applyAlignment="1">
      <alignment horizontal="center" vertical="center" wrapText="1"/>
    </xf>
    <xf numFmtId="2" fontId="58" fillId="3" borderId="101" xfId="1" applyNumberFormat="1" applyFont="1" applyFill="1" applyBorder="1" applyAlignment="1">
      <alignment horizontal="center" vertical="center" wrapText="1"/>
    </xf>
    <xf numFmtId="4" fontId="58" fillId="3" borderId="102" xfId="1" applyNumberFormat="1" applyFont="1" applyFill="1" applyBorder="1" applyAlignment="1">
      <alignment horizontal="center" vertical="center" wrapText="1"/>
    </xf>
    <xf numFmtId="4" fontId="58" fillId="3" borderId="103" xfId="1" applyNumberFormat="1" applyFont="1" applyFill="1" applyBorder="1" applyAlignment="1">
      <alignment horizontal="center" vertical="center" wrapText="1"/>
    </xf>
    <xf numFmtId="2" fontId="58" fillId="2" borderId="96" xfId="1" applyNumberFormat="1" applyFont="1" applyFill="1" applyBorder="1" applyAlignment="1">
      <alignment horizontal="center" vertical="center" wrapText="1"/>
    </xf>
    <xf numFmtId="4" fontId="58" fillId="2" borderId="14" xfId="1" applyNumberFormat="1" applyFont="1" applyFill="1" applyBorder="1" applyAlignment="1">
      <alignment horizontal="center" vertical="center" wrapText="1"/>
    </xf>
    <xf numFmtId="4" fontId="58" fillId="2" borderId="81" xfId="1" applyNumberFormat="1" applyFont="1" applyFill="1" applyBorder="1" applyAlignment="1">
      <alignment horizontal="center" vertical="center" wrapText="1"/>
    </xf>
    <xf numFmtId="2" fontId="58" fillId="3" borderId="97" xfId="1" applyNumberFormat="1" applyFont="1" applyFill="1" applyBorder="1" applyAlignment="1">
      <alignment horizontal="center" vertical="center" wrapText="1"/>
    </xf>
    <xf numFmtId="4" fontId="58" fillId="3" borderId="83" xfId="1" applyNumberFormat="1" applyFont="1" applyFill="1" applyBorder="1" applyAlignment="1">
      <alignment horizontal="center" vertical="center" wrapText="1"/>
    </xf>
    <xf numFmtId="4" fontId="58" fillId="3" borderId="84" xfId="1" applyNumberFormat="1" applyFont="1" applyFill="1" applyBorder="1" applyAlignment="1">
      <alignment horizontal="center" vertical="center" wrapText="1"/>
    </xf>
    <xf numFmtId="0" fontId="59" fillId="0" borderId="0" xfId="1" applyFont="1" applyAlignment="1">
      <alignment horizontal="center" vertical="center" wrapText="1"/>
    </xf>
    <xf numFmtId="0" fontId="59" fillId="0" borderId="0" xfId="1" applyFont="1" applyAlignment="1">
      <alignment horizontal="center" vertical="top" wrapText="1"/>
    </xf>
    <xf numFmtId="4" fontId="59" fillId="0" borderId="0" xfId="1" applyNumberFormat="1" applyFont="1" applyAlignment="1">
      <alignment horizontal="center" vertical="center" wrapText="1"/>
    </xf>
    <xf numFmtId="0" fontId="59" fillId="0" borderId="0" xfId="1" applyFont="1" applyAlignment="1">
      <alignment horizontal="right" vertical="top" wrapText="1"/>
    </xf>
    <xf numFmtId="0" fontId="58" fillId="0" borderId="0" xfId="10" applyFont="1" applyAlignment="1">
      <alignment horizontal="center" vertical="center" wrapText="1"/>
    </xf>
    <xf numFmtId="0" fontId="26" fillId="0" borderId="0" xfId="1" applyFont="1"/>
    <xf numFmtId="4" fontId="7" fillId="0" borderId="0" xfId="6" applyNumberFormat="1" applyFont="1" applyAlignment="1">
      <alignment vertical="center" wrapText="1"/>
    </xf>
    <xf numFmtId="0" fontId="25" fillId="7" borderId="24" xfId="3" applyFont="1" applyFill="1" applyBorder="1" applyAlignment="1">
      <alignment horizontal="center" vertical="center" wrapText="1"/>
    </xf>
    <xf numFmtId="4" fontId="25" fillId="7" borderId="24" xfId="3" applyNumberFormat="1" applyFont="1" applyFill="1" applyBorder="1" applyAlignment="1">
      <alignment horizontal="center" vertical="center" wrapText="1"/>
    </xf>
    <xf numFmtId="0" fontId="26" fillId="0" borderId="96" xfId="3" applyFont="1" applyBorder="1" applyAlignment="1">
      <alignment horizontal="center" vertical="center" wrapText="1"/>
    </xf>
    <xf numFmtId="0" fontId="26" fillId="0" borderId="14" xfId="3" applyFont="1" applyBorder="1" applyAlignment="1">
      <alignment horizontal="center" vertical="center" wrapText="1"/>
    </xf>
    <xf numFmtId="0" fontId="26" fillId="0" borderId="14" xfId="6" applyFont="1" applyBorder="1" applyAlignment="1">
      <alignment horizontal="center" vertical="center" wrapText="1"/>
    </xf>
    <xf numFmtId="4" fontId="26" fillId="0" borderId="14" xfId="6" applyNumberFormat="1" applyFont="1" applyBorder="1" applyAlignment="1">
      <alignment horizontal="center" vertical="center" wrapText="1"/>
    </xf>
    <xf numFmtId="0" fontId="26" fillId="0" borderId="81" xfId="3" applyFont="1" applyBorder="1" applyAlignment="1">
      <alignment horizontal="center" vertical="center" wrapText="1"/>
    </xf>
    <xf numFmtId="0" fontId="25" fillId="4" borderId="86" xfId="6" applyFont="1" applyFill="1" applyBorder="1" applyAlignment="1">
      <alignment horizontal="right" vertical="center" wrapText="1"/>
    </xf>
    <xf numFmtId="4" fontId="25" fillId="4" borderId="86" xfId="6" applyNumberFormat="1" applyFont="1" applyFill="1" applyBorder="1" applyAlignment="1">
      <alignment horizontal="right" vertical="center" wrapText="1"/>
    </xf>
    <xf numFmtId="4" fontId="25" fillId="4" borderId="86" xfId="6" applyNumberFormat="1" applyFont="1" applyFill="1" applyBorder="1" applyAlignment="1">
      <alignment horizontal="center" vertical="center" wrapText="1"/>
    </xf>
    <xf numFmtId="4" fontId="25" fillId="4" borderId="121" xfId="6" applyNumberFormat="1" applyFont="1" applyFill="1" applyBorder="1" applyAlignment="1">
      <alignment horizontal="center" vertical="center" wrapText="1"/>
    </xf>
    <xf numFmtId="0" fontId="58" fillId="3" borderId="101" xfId="6" applyFont="1" applyFill="1" applyBorder="1" applyAlignment="1">
      <alignment horizontal="right" vertical="center" wrapText="1"/>
    </xf>
    <xf numFmtId="4" fontId="58" fillId="3" borderId="102" xfId="6" applyNumberFormat="1" applyFont="1" applyFill="1" applyBorder="1" applyAlignment="1">
      <alignment horizontal="right" vertical="center" wrapText="1"/>
    </xf>
    <xf numFmtId="0" fontId="58" fillId="3" borderId="102" xfId="6" applyFont="1" applyFill="1" applyBorder="1" applyAlignment="1">
      <alignment horizontal="right" vertical="center" wrapText="1"/>
    </xf>
    <xf numFmtId="4" fontId="58" fillId="3" borderId="102" xfId="6" applyNumberFormat="1" applyFont="1" applyFill="1" applyBorder="1" applyAlignment="1">
      <alignment horizontal="center" vertical="center" wrapText="1"/>
    </xf>
    <xf numFmtId="4" fontId="58" fillId="3" borderId="103" xfId="6" applyNumberFormat="1" applyFont="1" applyFill="1" applyBorder="1" applyAlignment="1">
      <alignment horizontal="center" vertical="center" wrapText="1"/>
    </xf>
    <xf numFmtId="0" fontId="58" fillId="0" borderId="96" xfId="6" applyFont="1" applyBorder="1" applyAlignment="1">
      <alignment horizontal="right" vertical="center" wrapText="1"/>
    </xf>
    <xf numFmtId="4" fontId="58" fillId="0" borderId="14" xfId="6" applyNumberFormat="1" applyFont="1" applyBorder="1" applyAlignment="1">
      <alignment horizontal="right" vertical="center" wrapText="1"/>
    </xf>
    <xf numFmtId="0" fontId="58" fillId="0" borderId="14" xfId="6" applyFont="1" applyBorder="1" applyAlignment="1">
      <alignment horizontal="right" vertical="center" wrapText="1"/>
    </xf>
    <xf numFmtId="4" fontId="58" fillId="0" borderId="14" xfId="6" applyNumberFormat="1" applyFont="1" applyBorder="1" applyAlignment="1">
      <alignment horizontal="center" vertical="center" wrapText="1"/>
    </xf>
    <xf numFmtId="4" fontId="58" fillId="0" borderId="81" xfId="6" applyNumberFormat="1" applyFont="1" applyBorder="1" applyAlignment="1">
      <alignment horizontal="center" vertical="center" wrapText="1"/>
    </xf>
    <xf numFmtId="0" fontId="58" fillId="3" borderId="97" xfId="6" applyFont="1" applyFill="1" applyBorder="1" applyAlignment="1">
      <alignment horizontal="right" vertical="center" wrapText="1"/>
    </xf>
    <xf numFmtId="4" fontId="58" fillId="3" borderId="83" xfId="6" applyNumberFormat="1" applyFont="1" applyFill="1" applyBorder="1" applyAlignment="1">
      <alignment horizontal="right" vertical="center" wrapText="1"/>
    </xf>
    <xf numFmtId="0" fontId="58" fillId="3" borderId="83" xfId="6" applyFont="1" applyFill="1" applyBorder="1" applyAlignment="1">
      <alignment horizontal="right" vertical="center" wrapText="1"/>
    </xf>
    <xf numFmtId="4" fontId="58" fillId="3" borderId="83" xfId="6" applyNumberFormat="1" applyFont="1" applyFill="1" applyBorder="1" applyAlignment="1">
      <alignment horizontal="center" vertical="center" wrapText="1"/>
    </xf>
    <xf numFmtId="4" fontId="58" fillId="3" borderId="84" xfId="6" applyNumberFormat="1" applyFont="1" applyFill="1" applyBorder="1" applyAlignment="1">
      <alignment horizontal="center" vertical="center" wrapText="1"/>
    </xf>
    <xf numFmtId="0" fontId="58" fillId="0" borderId="0" xfId="6" applyFont="1" applyAlignment="1">
      <alignment horizontal="center" vertical="center" wrapText="1"/>
    </xf>
    <xf numFmtId="4" fontId="58" fillId="0" borderId="0" xfId="6" applyNumberFormat="1" applyFont="1" applyAlignment="1">
      <alignment horizontal="center" vertical="center" wrapText="1"/>
    </xf>
    <xf numFmtId="2" fontId="58" fillId="3" borderId="101" xfId="6" applyNumberFormat="1" applyFont="1" applyFill="1" applyBorder="1" applyAlignment="1">
      <alignment horizontal="center" vertical="center" wrapText="1"/>
    </xf>
    <xf numFmtId="2" fontId="58" fillId="3" borderId="102" xfId="6" applyNumberFormat="1" applyFont="1" applyFill="1" applyBorder="1" applyAlignment="1">
      <alignment horizontal="center" vertical="center" wrapText="1"/>
    </xf>
    <xf numFmtId="2" fontId="58" fillId="0" borderId="96" xfId="6" applyNumberFormat="1" applyFont="1" applyBorder="1" applyAlignment="1">
      <alignment horizontal="center" vertical="center" wrapText="1"/>
    </xf>
    <xf numFmtId="2" fontId="58" fillId="0" borderId="14" xfId="6" applyNumberFormat="1" applyFont="1" applyBorder="1" applyAlignment="1">
      <alignment horizontal="center" vertical="center" wrapText="1"/>
    </xf>
    <xf numFmtId="2" fontId="58" fillId="3" borderId="97" xfId="6" applyNumberFormat="1" applyFont="1" applyFill="1" applyBorder="1" applyAlignment="1">
      <alignment horizontal="center" vertical="center" wrapText="1"/>
    </xf>
    <xf numFmtId="2" fontId="58" fillId="3" borderId="83" xfId="6" applyNumberFormat="1" applyFont="1" applyFill="1" applyBorder="1" applyAlignment="1">
      <alignment horizontal="center" vertical="center" wrapText="1"/>
    </xf>
    <xf numFmtId="1" fontId="28" fillId="5" borderId="14" xfId="0" applyNumberFormat="1" applyFont="1" applyFill="1" applyBorder="1" applyAlignment="1">
      <alignment horizontal="right" vertical="center" wrapText="1"/>
    </xf>
    <xf numFmtId="1" fontId="28" fillId="0" borderId="14" xfId="0" applyNumberFormat="1" applyFont="1" applyBorder="1" applyAlignment="1">
      <alignment horizontal="right" vertical="center" wrapText="1"/>
    </xf>
    <xf numFmtId="1" fontId="23" fillId="0" borderId="0" xfId="6" applyNumberFormat="1" applyFont="1" applyAlignment="1">
      <alignment horizontal="center" vertical="center" wrapText="1"/>
    </xf>
    <xf numFmtId="1" fontId="59" fillId="0" borderId="0" xfId="1" applyNumberFormat="1" applyFont="1" applyAlignment="1">
      <alignment horizontal="center" vertical="center" wrapText="1"/>
    </xf>
    <xf numFmtId="1" fontId="58" fillId="3" borderId="102" xfId="1" applyNumberFormat="1" applyFont="1" applyFill="1" applyBorder="1" applyAlignment="1">
      <alignment horizontal="right" vertical="center" wrapText="1"/>
    </xf>
    <xf numFmtId="1" fontId="58" fillId="0" borderId="14" xfId="1" applyNumberFormat="1" applyFont="1" applyBorder="1" applyAlignment="1">
      <alignment horizontal="right" vertical="center" wrapText="1"/>
    </xf>
    <xf numFmtId="1" fontId="58" fillId="3" borderId="83" xfId="1" applyNumberFormat="1" applyFont="1" applyFill="1" applyBorder="1" applyAlignment="1">
      <alignment horizontal="right" vertical="center" wrapText="1"/>
    </xf>
    <xf numFmtId="1" fontId="58" fillId="0" borderId="0" xfId="1" applyNumberFormat="1" applyFont="1" applyAlignment="1">
      <alignment horizontal="center" vertical="center" wrapText="1"/>
    </xf>
    <xf numFmtId="1" fontId="58" fillId="3" borderId="102" xfId="1" applyNumberFormat="1" applyFont="1" applyFill="1" applyBorder="1" applyAlignment="1">
      <alignment horizontal="center" vertical="center" wrapText="1"/>
    </xf>
    <xf numFmtId="1" fontId="58" fillId="2" borderId="14" xfId="1" applyNumberFormat="1" applyFont="1" applyFill="1" applyBorder="1" applyAlignment="1">
      <alignment horizontal="center" vertical="center" wrapText="1"/>
    </xf>
    <xf numFmtId="1" fontId="58" fillId="3" borderId="83" xfId="1" applyNumberFormat="1" applyFont="1" applyFill="1" applyBorder="1" applyAlignment="1">
      <alignment horizontal="center" vertical="center" wrapText="1"/>
    </xf>
    <xf numFmtId="164" fontId="28" fillId="5" borderId="14" xfId="0" applyNumberFormat="1" applyFont="1" applyFill="1" applyBorder="1" applyAlignment="1">
      <alignment horizontal="right" vertical="center" wrapText="1"/>
    </xf>
    <xf numFmtId="164" fontId="28" fillId="0" borderId="14" xfId="0" applyNumberFormat="1" applyFont="1" applyBorder="1" applyAlignment="1">
      <alignment horizontal="right" vertical="center" wrapText="1"/>
    </xf>
    <xf numFmtId="0" fontId="59" fillId="0" borderId="0" xfId="6" applyFont="1" applyAlignment="1">
      <alignment horizontal="right" vertical="center" wrapText="1"/>
    </xf>
    <xf numFmtId="0" fontId="34" fillId="0" borderId="0" xfId="6" applyFont="1"/>
    <xf numFmtId="0" fontId="58" fillId="0" borderId="0" xfId="6" applyFont="1" applyAlignment="1">
      <alignment horizontal="right" vertical="center" wrapText="1"/>
    </xf>
    <xf numFmtId="0" fontId="4" fillId="3" borderId="23" xfId="1" applyFont="1" applyFill="1" applyBorder="1" applyAlignment="1">
      <alignment vertical="top" wrapText="1"/>
    </xf>
    <xf numFmtId="0" fontId="4" fillId="3" borderId="14" xfId="1" applyFont="1" applyFill="1" applyBorder="1" applyAlignment="1">
      <alignment horizontal="right" vertical="center"/>
    </xf>
    <xf numFmtId="0" fontId="56" fillId="9" borderId="0" xfId="0" applyFont="1" applyFill="1"/>
    <xf numFmtId="0" fontId="19" fillId="4" borderId="109" xfId="5" applyFont="1" applyFill="1" applyBorder="1" applyAlignment="1">
      <alignment horizontal="center" vertical="center" wrapText="1"/>
    </xf>
    <xf numFmtId="0" fontId="21" fillId="7" borderId="85" xfId="3" applyFont="1" applyFill="1" applyBorder="1" applyAlignment="1">
      <alignment horizontal="center" vertical="center" wrapText="1"/>
    </xf>
    <xf numFmtId="0" fontId="19" fillId="4" borderId="112" xfId="5" applyFont="1" applyFill="1" applyBorder="1" applyAlignment="1">
      <alignment horizontal="center" vertical="center" wrapText="1"/>
    </xf>
    <xf numFmtId="0" fontId="32" fillId="4" borderId="34" xfId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left" vertical="center" wrapText="1"/>
    </xf>
    <xf numFmtId="4" fontId="16" fillId="2" borderId="89" xfId="0" applyNumberFormat="1" applyFont="1" applyFill="1" applyBorder="1" applyAlignment="1">
      <alignment horizontal="right" vertical="center"/>
    </xf>
    <xf numFmtId="0" fontId="32" fillId="4" borderId="109" xfId="1" applyFont="1" applyFill="1" applyBorder="1" applyAlignment="1">
      <alignment horizontal="center" vertical="center" wrapText="1"/>
    </xf>
    <xf numFmtId="0" fontId="13" fillId="0" borderId="122" xfId="3" applyFont="1" applyBorder="1" applyAlignment="1">
      <alignment horizontal="center" vertical="center" wrapText="1"/>
    </xf>
    <xf numFmtId="0" fontId="13" fillId="0" borderId="123" xfId="3" applyFont="1" applyBorder="1" applyAlignment="1">
      <alignment horizontal="center" vertical="center" wrapText="1"/>
    </xf>
    <xf numFmtId="0" fontId="13" fillId="0" borderId="124" xfId="3" applyFont="1" applyBorder="1" applyAlignment="1">
      <alignment horizontal="center" vertical="center" wrapText="1"/>
    </xf>
    <xf numFmtId="0" fontId="13" fillId="0" borderId="125" xfId="3" applyFont="1" applyBorder="1" applyAlignment="1">
      <alignment horizontal="center" vertical="center" wrapText="1"/>
    </xf>
    <xf numFmtId="49" fontId="16" fillId="0" borderId="126" xfId="0" applyNumberFormat="1" applyFont="1" applyBorder="1" applyAlignment="1">
      <alignment horizontal="center" vertical="center"/>
    </xf>
    <xf numFmtId="3" fontId="13" fillId="0" borderId="36" xfId="1" applyNumberFormat="1" applyFont="1" applyBorder="1" applyAlignment="1">
      <alignment horizontal="center" vertical="center" wrapText="1"/>
    </xf>
    <xf numFmtId="0" fontId="0" fillId="0" borderId="88" xfId="0" applyBorder="1"/>
    <xf numFmtId="0" fontId="13" fillId="0" borderId="14" xfId="3" applyFont="1" applyBorder="1" applyAlignment="1">
      <alignment horizontal="left" vertical="center" wrapText="1"/>
    </xf>
    <xf numFmtId="4" fontId="13" fillId="0" borderId="22" xfId="1" applyNumberFormat="1" applyFont="1" applyBorder="1" applyAlignment="1">
      <alignment horizontal="right" vertical="center" wrapText="1"/>
    </xf>
    <xf numFmtId="4" fontId="32" fillId="4" borderId="94" xfId="1" applyNumberFormat="1" applyFont="1" applyFill="1" applyBorder="1" applyAlignment="1">
      <alignment horizontal="right" vertical="center" wrapText="1"/>
    </xf>
    <xf numFmtId="4" fontId="16" fillId="0" borderId="81" xfId="0" applyNumberFormat="1" applyFont="1" applyBorder="1" applyAlignment="1">
      <alignment horizontal="right" vertical="center"/>
    </xf>
    <xf numFmtId="4" fontId="16" fillId="6" borderId="81" xfId="0" applyNumberFormat="1" applyFont="1" applyFill="1" applyBorder="1" applyAlignment="1">
      <alignment horizontal="right" vertical="center"/>
    </xf>
    <xf numFmtId="0" fontId="8" fillId="3" borderId="88" xfId="9" applyFont="1" applyFill="1" applyBorder="1" applyAlignment="1">
      <alignment horizontal="center" vertical="center" wrapText="1"/>
    </xf>
    <xf numFmtId="0" fontId="13" fillId="3" borderId="36" xfId="1" applyFont="1" applyFill="1" applyBorder="1" applyAlignment="1">
      <alignment horizontal="left" vertical="center" wrapText="1"/>
    </xf>
    <xf numFmtId="3" fontId="13" fillId="3" borderId="36" xfId="1" applyNumberFormat="1" applyFont="1" applyFill="1" applyBorder="1" applyAlignment="1">
      <alignment horizontal="center" vertical="center" wrapText="1"/>
    </xf>
    <xf numFmtId="4" fontId="13" fillId="3" borderId="20" xfId="1" applyNumberFormat="1" applyFont="1" applyFill="1" applyBorder="1" applyAlignment="1">
      <alignment horizontal="right" vertical="center" wrapText="1"/>
    </xf>
    <xf numFmtId="4" fontId="16" fillId="3" borderId="89" xfId="0" applyNumberFormat="1" applyFont="1" applyFill="1" applyBorder="1" applyAlignment="1">
      <alignment horizontal="right" vertical="center"/>
    </xf>
    <xf numFmtId="0" fontId="13" fillId="3" borderId="91" xfId="1" applyFont="1" applyFill="1" applyBorder="1" applyAlignment="1">
      <alignment horizontal="center" vertical="top" wrapText="1"/>
    </xf>
    <xf numFmtId="0" fontId="0" fillId="0" borderId="14" xfId="0" applyBorder="1"/>
    <xf numFmtId="4" fontId="0" fillId="0" borderId="14" xfId="0" applyNumberFormat="1" applyBorder="1"/>
    <xf numFmtId="4" fontId="13" fillId="0" borderId="36" xfId="3" applyNumberFormat="1" applyFont="1" applyBorder="1" applyAlignment="1">
      <alignment horizontal="right" vertical="center" wrapText="1"/>
    </xf>
    <xf numFmtId="4" fontId="16" fillId="0" borderId="89" xfId="0" applyNumberFormat="1" applyFont="1" applyBorder="1" applyAlignment="1">
      <alignment horizontal="right" vertical="center"/>
    </xf>
    <xf numFmtId="4" fontId="16" fillId="0" borderId="14" xfId="0" applyNumberFormat="1" applyFont="1" applyBorder="1" applyAlignment="1">
      <alignment horizontal="right" vertical="center"/>
    </xf>
    <xf numFmtId="4" fontId="13" fillId="6" borderId="14" xfId="1" applyNumberFormat="1" applyFont="1" applyFill="1" applyBorder="1" applyAlignment="1">
      <alignment horizontal="right" vertical="center" wrapText="1"/>
    </xf>
    <xf numFmtId="4" fontId="16" fillId="6" borderId="14" xfId="0" applyNumberFormat="1" applyFont="1" applyFill="1" applyBorder="1" applyAlignment="1">
      <alignment horizontal="right" vertical="center"/>
    </xf>
    <xf numFmtId="4" fontId="13" fillId="0" borderId="14" xfId="1" applyNumberFormat="1" applyFont="1" applyBorder="1" applyAlignment="1">
      <alignment horizontal="right" vertical="center" wrapText="1"/>
    </xf>
    <xf numFmtId="0" fontId="13" fillId="6" borderId="14" xfId="1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27" fillId="0" borderId="0" xfId="1" applyFont="1"/>
    <xf numFmtId="0" fontId="17" fillId="0" borderId="0" xfId="1" applyFont="1"/>
    <xf numFmtId="0" fontId="17" fillId="0" borderId="14" xfId="1" applyFont="1" applyBorder="1"/>
    <xf numFmtId="0" fontId="8" fillId="0" borderId="14" xfId="6" applyFont="1" applyBorder="1" applyAlignment="1">
      <alignment horizontal="right" vertical="center" wrapText="1"/>
    </xf>
    <xf numFmtId="4" fontId="17" fillId="0" borderId="14" xfId="1" applyNumberFormat="1" applyFont="1" applyBorder="1"/>
    <xf numFmtId="10" fontId="17" fillId="0" borderId="14" xfId="1" applyNumberFormat="1" applyFont="1" applyBorder="1"/>
    <xf numFmtId="0" fontId="17" fillId="0" borderId="22" xfId="1" applyFont="1" applyBorder="1"/>
    <xf numFmtId="0" fontId="41" fillId="4" borderId="108" xfId="1" applyFont="1" applyFill="1" applyBorder="1" applyAlignment="1">
      <alignment horizontal="center" vertical="center" wrapText="1"/>
    </xf>
    <xf numFmtId="0" fontId="41" fillId="4" borderId="21" xfId="1" applyFont="1" applyFill="1" applyBorder="1" applyAlignment="1">
      <alignment horizontal="center" vertical="center" wrapText="1"/>
    </xf>
    <xf numFmtId="0" fontId="41" fillId="4" borderId="98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60" fillId="0" borderId="14" xfId="0" applyFont="1" applyBorder="1" applyAlignment="1">
      <alignment horizontal="justify" vertical="center" wrapText="1"/>
    </xf>
    <xf numFmtId="0" fontId="60" fillId="0" borderId="14" xfId="0" applyFont="1" applyBorder="1" applyAlignment="1">
      <alignment horizontal="center" vertical="center" wrapText="1"/>
    </xf>
    <xf numFmtId="0" fontId="60" fillId="3" borderId="14" xfId="0" applyFont="1" applyFill="1" applyBorder="1" applyAlignment="1">
      <alignment horizontal="justify" vertical="center" wrapText="1"/>
    </xf>
    <xf numFmtId="0" fontId="60" fillId="3" borderId="14" xfId="0" applyFont="1" applyFill="1" applyBorder="1" applyAlignment="1">
      <alignment horizontal="center" vertical="center" wrapText="1"/>
    </xf>
    <xf numFmtId="0" fontId="2" fillId="0" borderId="14" xfId="1" applyFont="1" applyBorder="1"/>
    <xf numFmtId="0" fontId="3" fillId="4" borderId="108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7" fillId="0" borderId="0" xfId="1" applyFont="1" applyAlignment="1">
      <alignment horizontal="right"/>
    </xf>
    <xf numFmtId="0" fontId="19" fillId="4" borderId="117" xfId="5" applyFont="1" applyFill="1" applyBorder="1" applyAlignment="1">
      <alignment horizontal="center" vertical="center" wrapText="1"/>
    </xf>
    <xf numFmtId="0" fontId="19" fillId="4" borderId="94" xfId="5" applyFont="1" applyFill="1" applyBorder="1" applyAlignment="1">
      <alignment horizontal="center" vertical="center" wrapText="1"/>
    </xf>
    <xf numFmtId="0" fontId="8" fillId="2" borderId="88" xfId="9" applyFont="1" applyFill="1" applyBorder="1" applyAlignment="1">
      <alignment horizontal="center" vertical="center" wrapText="1"/>
    </xf>
    <xf numFmtId="0" fontId="13" fillId="2" borderId="36" xfId="1" applyFont="1" applyFill="1" applyBorder="1" applyAlignment="1">
      <alignment horizontal="left" vertical="center" wrapText="1"/>
    </xf>
    <xf numFmtId="3" fontId="13" fillId="2" borderId="36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right" vertical="center" wrapText="1"/>
    </xf>
    <xf numFmtId="0" fontId="8" fillId="3" borderId="23" xfId="9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left" vertical="center" wrapText="1"/>
    </xf>
    <xf numFmtId="3" fontId="13" fillId="3" borderId="14" xfId="1" applyNumberFormat="1" applyFont="1" applyFill="1" applyBorder="1" applyAlignment="1">
      <alignment horizontal="center" vertical="center" wrapText="1"/>
    </xf>
    <xf numFmtId="4" fontId="13" fillId="3" borderId="22" xfId="1" applyNumberFormat="1" applyFont="1" applyFill="1" applyBorder="1" applyAlignment="1">
      <alignment horizontal="right" vertical="center" wrapText="1"/>
    </xf>
    <xf numFmtId="4" fontId="16" fillId="3" borderId="81" xfId="0" applyNumberFormat="1" applyFont="1" applyFill="1" applyBorder="1" applyAlignment="1">
      <alignment horizontal="right" vertical="center"/>
    </xf>
    <xf numFmtId="10" fontId="19" fillId="4" borderId="126" xfId="5" applyNumberFormat="1" applyFont="1" applyFill="1" applyBorder="1" applyAlignment="1">
      <alignment horizontal="center" vertical="center" wrapText="1"/>
    </xf>
    <xf numFmtId="0" fontId="20" fillId="3" borderId="14" xfId="9" applyFont="1" applyFill="1" applyBorder="1" applyAlignment="1">
      <alignment horizontal="center" vertical="center" wrapText="1"/>
    </xf>
    <xf numFmtId="0" fontId="2" fillId="3" borderId="14" xfId="5" applyFont="1" applyFill="1" applyBorder="1" applyAlignment="1">
      <alignment horizontal="center" vertical="center" wrapText="1"/>
    </xf>
    <xf numFmtId="0" fontId="18" fillId="3" borderId="14" xfId="5" applyFont="1" applyFill="1" applyBorder="1" applyAlignment="1">
      <alignment horizontal="center" vertical="center" wrapText="1"/>
    </xf>
    <xf numFmtId="10" fontId="18" fillId="3" borderId="14" xfId="5" applyNumberFormat="1" applyFont="1" applyFill="1" applyBorder="1" applyAlignment="1">
      <alignment horizontal="center" vertical="center" wrapText="1"/>
    </xf>
    <xf numFmtId="2" fontId="47" fillId="3" borderId="14" xfId="0" applyNumberFormat="1" applyFont="1" applyFill="1" applyBorder="1" applyAlignment="1">
      <alignment horizontal="center" vertical="center" wrapText="1"/>
    </xf>
    <xf numFmtId="2" fontId="47" fillId="0" borderId="14" xfId="0" applyNumberFormat="1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10" fontId="47" fillId="6" borderId="14" xfId="0" applyNumberFormat="1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0" fontId="3" fillId="4" borderId="137" xfId="0" applyFont="1" applyFill="1" applyBorder="1" applyAlignment="1">
      <alignment horizontal="center" vertical="center" wrapText="1"/>
    </xf>
    <xf numFmtId="0" fontId="3" fillId="4" borderId="138" xfId="0" applyFont="1" applyFill="1" applyBorder="1" applyAlignment="1">
      <alignment horizontal="center" vertical="center" wrapText="1"/>
    </xf>
    <xf numFmtId="0" fontId="3" fillId="4" borderId="139" xfId="0" applyFont="1" applyFill="1" applyBorder="1" applyAlignment="1">
      <alignment horizontal="center" vertical="center" wrapText="1"/>
    </xf>
    <xf numFmtId="0" fontId="3" fillId="4" borderId="140" xfId="0" applyFont="1" applyFill="1" applyBorder="1" applyAlignment="1">
      <alignment horizontal="center" vertical="center" wrapText="1"/>
    </xf>
    <xf numFmtId="0" fontId="3" fillId="4" borderId="141" xfId="0" applyFont="1" applyFill="1" applyBorder="1" applyAlignment="1">
      <alignment horizontal="center" vertical="center" wrapText="1"/>
    </xf>
    <xf numFmtId="0" fontId="3" fillId="4" borderId="142" xfId="0" applyFont="1" applyFill="1" applyBorder="1" applyAlignment="1">
      <alignment horizontal="center" vertical="center" wrapText="1"/>
    </xf>
    <xf numFmtId="0" fontId="3" fillId="4" borderId="143" xfId="0" applyFont="1" applyFill="1" applyBorder="1" applyAlignment="1">
      <alignment horizontal="center" vertical="center" wrapText="1"/>
    </xf>
    <xf numFmtId="0" fontId="3" fillId="4" borderId="109" xfId="0" applyFont="1" applyFill="1" applyBorder="1" applyAlignment="1">
      <alignment horizontal="center" vertical="center" wrapText="1"/>
    </xf>
    <xf numFmtId="0" fontId="3" fillId="4" borderId="144" xfId="0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vertical="center" wrapText="1"/>
    </xf>
    <xf numFmtId="3" fontId="41" fillId="4" borderId="17" xfId="1" applyNumberFormat="1" applyFont="1" applyFill="1" applyBorder="1" applyAlignment="1">
      <alignment horizontal="center" vertical="center" wrapText="1"/>
    </xf>
    <xf numFmtId="3" fontId="41" fillId="4" borderId="18" xfId="1" applyNumberFormat="1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wrapText="1"/>
    </xf>
    <xf numFmtId="0" fontId="16" fillId="5" borderId="14" xfId="0" applyFont="1" applyFill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4" fontId="13" fillId="0" borderId="14" xfId="3" applyNumberFormat="1" applyFont="1" applyBorder="1" applyAlignment="1">
      <alignment horizontal="center" vertical="center" wrapText="1"/>
    </xf>
    <xf numFmtId="2" fontId="13" fillId="0" borderId="14" xfId="6" applyNumberFormat="1" applyFont="1" applyBorder="1" applyAlignment="1">
      <alignment horizontal="center" vertical="center" wrapText="1"/>
    </xf>
    <xf numFmtId="0" fontId="8" fillId="0" borderId="0" xfId="6" applyFont="1" applyAlignment="1">
      <alignment horizontal="right" vertical="center" wrapText="1"/>
    </xf>
    <xf numFmtId="0" fontId="27" fillId="0" borderId="0" xfId="6" applyFont="1" applyAlignment="1">
      <alignment wrapText="1"/>
    </xf>
    <xf numFmtId="4" fontId="0" fillId="2" borderId="0" xfId="0" applyNumberFormat="1" applyFill="1" applyAlignment="1">
      <alignment horizontal="left" vertical="center" wrapText="1"/>
    </xf>
    <xf numFmtId="0" fontId="0" fillId="3" borderId="14" xfId="0" applyFill="1" applyBorder="1"/>
    <xf numFmtId="0" fontId="16" fillId="5" borderId="14" xfId="0" applyFont="1" applyFill="1" applyBorder="1"/>
    <xf numFmtId="0" fontId="16" fillId="0" borderId="14" xfId="0" applyFont="1" applyBorder="1"/>
    <xf numFmtId="3" fontId="41" fillId="4" borderId="146" xfId="1" applyNumberFormat="1" applyFont="1" applyFill="1" applyBorder="1" applyAlignment="1">
      <alignment horizontal="center" vertical="center" wrapText="1"/>
    </xf>
    <xf numFmtId="3" fontId="41" fillId="4" borderId="145" xfId="1" applyNumberFormat="1" applyFont="1" applyFill="1" applyBorder="1" applyAlignment="1">
      <alignment horizontal="center" vertical="center" wrapText="1"/>
    </xf>
    <xf numFmtId="0" fontId="41" fillId="4" borderId="147" xfId="1" applyFont="1" applyFill="1" applyBorder="1" applyAlignment="1">
      <alignment horizontal="center" vertical="center" wrapText="1"/>
    </xf>
    <xf numFmtId="0" fontId="41" fillId="4" borderId="7" xfId="1" applyFont="1" applyFill="1" applyBorder="1" applyAlignment="1">
      <alignment horizontal="center" vertical="center" wrapText="1"/>
    </xf>
    <xf numFmtId="0" fontId="20" fillId="2" borderId="14" xfId="9" applyFont="1" applyFill="1" applyBorder="1" applyAlignment="1">
      <alignment horizontal="center" vertical="center" wrapText="1"/>
    </xf>
    <xf numFmtId="0" fontId="62" fillId="8" borderId="14" xfId="0" applyFont="1" applyFill="1" applyBorder="1" applyAlignment="1">
      <alignment horizontal="left"/>
    </xf>
    <xf numFmtId="0" fontId="2" fillId="2" borderId="14" xfId="5" applyFont="1" applyFill="1" applyBorder="1" applyAlignment="1">
      <alignment horizontal="center" vertical="center" wrapText="1"/>
    </xf>
    <xf numFmtId="0" fontId="18" fillId="2" borderId="14" xfId="5" applyFont="1" applyFill="1" applyBorder="1" applyAlignment="1">
      <alignment horizontal="center" vertical="center" wrapText="1"/>
    </xf>
    <xf numFmtId="10" fontId="18" fillId="2" borderId="14" xfId="5" applyNumberFormat="1" applyFont="1" applyFill="1" applyBorder="1" applyAlignment="1">
      <alignment horizontal="center" vertical="center" wrapText="1"/>
    </xf>
    <xf numFmtId="0" fontId="62" fillId="3" borderId="14" xfId="0" applyFont="1" applyFill="1" applyBorder="1" applyAlignment="1">
      <alignment horizontal="left"/>
    </xf>
    <xf numFmtId="4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3" fontId="16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1" fontId="16" fillId="0" borderId="0" xfId="0" applyNumberFormat="1" applyFont="1" applyAlignment="1">
      <alignment wrapText="1"/>
    </xf>
    <xf numFmtId="4" fontId="7" fillId="0" borderId="0" xfId="1" applyNumberFormat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7" fillId="0" borderId="0" xfId="6" applyNumberFormat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3" fillId="4" borderId="135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49" fontId="3" fillId="4" borderId="6" xfId="1" applyNumberFormat="1" applyFont="1" applyFill="1" applyBorder="1" applyAlignment="1">
      <alignment horizontal="center" vertical="center" wrapText="1"/>
    </xf>
    <xf numFmtId="49" fontId="3" fillId="4" borderId="10" xfId="1" applyNumberFormat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/>
    </xf>
    <xf numFmtId="0" fontId="45" fillId="4" borderId="16" xfId="0" applyFont="1" applyFill="1" applyBorder="1"/>
    <xf numFmtId="0" fontId="14" fillId="0" borderId="0" xfId="1" applyFont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4" fontId="12" fillId="0" borderId="0" xfId="1" applyNumberFormat="1" applyFont="1" applyAlignment="1">
      <alignment horizontal="right" vertical="center" wrapText="1"/>
    </xf>
    <xf numFmtId="4" fontId="7" fillId="0" borderId="0" xfId="5" applyNumberFormat="1" applyFont="1" applyAlignment="1">
      <alignment horizontal="right" vertical="center" wrapText="1"/>
    </xf>
    <xf numFmtId="0" fontId="22" fillId="0" borderId="0" xfId="5" applyFont="1" applyAlignment="1">
      <alignment horizontal="center" vertical="center" wrapText="1"/>
    </xf>
    <xf numFmtId="0" fontId="19" fillId="4" borderId="122" xfId="5" applyFont="1" applyFill="1" applyBorder="1" applyAlignment="1">
      <alignment horizontal="center" vertical="center" wrapText="1"/>
    </xf>
    <xf numFmtId="0" fontId="19" fillId="4" borderId="136" xfId="5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0" fontId="25" fillId="4" borderId="110" xfId="1" applyFont="1" applyFill="1" applyBorder="1" applyAlignment="1">
      <alignment horizontal="center" vertical="center" wrapText="1"/>
    </xf>
    <xf numFmtId="0" fontId="25" fillId="4" borderId="111" xfId="1" applyFont="1" applyFill="1" applyBorder="1" applyAlignment="1">
      <alignment horizontal="center" vertical="center" wrapText="1"/>
    </xf>
    <xf numFmtId="0" fontId="25" fillId="4" borderId="109" xfId="1" applyFont="1" applyFill="1" applyBorder="1" applyAlignment="1">
      <alignment horizontal="center" vertical="center" textRotation="90" wrapText="1"/>
    </xf>
    <xf numFmtId="0" fontId="25" fillId="4" borderId="107" xfId="1" applyFont="1" applyFill="1" applyBorder="1" applyAlignment="1">
      <alignment horizontal="center" vertical="center" textRotation="90" wrapText="1"/>
    </xf>
    <xf numFmtId="4" fontId="25" fillId="4" borderId="109" xfId="1" applyNumberFormat="1" applyFont="1" applyFill="1" applyBorder="1" applyAlignment="1">
      <alignment horizontal="center" vertical="center" wrapText="1"/>
    </xf>
    <xf numFmtId="4" fontId="25" fillId="4" borderId="107" xfId="1" applyNumberFormat="1" applyFont="1" applyFill="1" applyBorder="1" applyAlignment="1">
      <alignment horizontal="center" vertical="center" wrapText="1"/>
    </xf>
    <xf numFmtId="4" fontId="25" fillId="4" borderId="112" xfId="1" applyNumberFormat="1" applyFont="1" applyFill="1" applyBorder="1" applyAlignment="1">
      <alignment horizontal="center" vertical="center" wrapText="1"/>
    </xf>
    <xf numFmtId="4" fontId="25" fillId="4" borderId="114" xfId="1" applyNumberFormat="1" applyFont="1" applyFill="1" applyBorder="1" applyAlignment="1">
      <alignment horizontal="center" vertical="center" wrapText="1"/>
    </xf>
    <xf numFmtId="0" fontId="25" fillId="4" borderId="116" xfId="1" applyFont="1" applyFill="1" applyBorder="1" applyAlignment="1">
      <alignment horizontal="center" vertical="center" wrapText="1"/>
    </xf>
    <xf numFmtId="0" fontId="25" fillId="4" borderId="117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25" fillId="7" borderId="85" xfId="3" applyFont="1" applyFill="1" applyBorder="1" applyAlignment="1">
      <alignment horizontal="center" vertical="center" wrapText="1"/>
    </xf>
    <xf numFmtId="0" fontId="25" fillId="7" borderId="82" xfId="3" applyFont="1" applyFill="1" applyBorder="1" applyAlignment="1">
      <alignment horizontal="center" vertical="center" wrapText="1"/>
    </xf>
    <xf numFmtId="0" fontId="25" fillId="7" borderId="109" xfId="3" applyFont="1" applyFill="1" applyBorder="1" applyAlignment="1">
      <alignment horizontal="center" vertical="center" wrapText="1"/>
    </xf>
    <xf numFmtId="0" fontId="25" fillId="7" borderId="113" xfId="3" applyFont="1" applyFill="1" applyBorder="1" applyAlignment="1">
      <alignment horizontal="center" vertical="center" wrapText="1"/>
    </xf>
    <xf numFmtId="4" fontId="7" fillId="0" borderId="0" xfId="6" applyNumberFormat="1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4" fontId="25" fillId="4" borderId="113" xfId="1" applyNumberFormat="1" applyFont="1" applyFill="1" applyBorder="1" applyAlignment="1">
      <alignment horizontal="center" vertical="center" wrapText="1"/>
    </xf>
    <xf numFmtId="4" fontId="25" fillId="4" borderId="119" xfId="1" applyNumberFormat="1" applyFont="1" applyFill="1" applyBorder="1" applyAlignment="1">
      <alignment horizontal="center" vertical="center" wrapText="1"/>
    </xf>
    <xf numFmtId="0" fontId="25" fillId="4" borderId="97" xfId="6" applyFont="1" applyFill="1" applyBorder="1" applyAlignment="1">
      <alignment horizontal="center" vertical="center" wrapText="1"/>
    </xf>
    <xf numFmtId="0" fontId="25" fillId="4" borderId="120" xfId="6" applyFont="1" applyFill="1" applyBorder="1" applyAlignment="1">
      <alignment horizontal="center" vertical="center" wrapText="1"/>
    </xf>
    <xf numFmtId="0" fontId="25" fillId="4" borderId="113" xfId="1" applyFont="1" applyFill="1" applyBorder="1" applyAlignment="1">
      <alignment horizontal="center" vertical="center" textRotation="90" wrapText="1"/>
    </xf>
    <xf numFmtId="0" fontId="25" fillId="7" borderId="118" xfId="3" applyFont="1" applyFill="1" applyBorder="1" applyAlignment="1">
      <alignment horizontal="center" vertical="center" wrapText="1"/>
    </xf>
    <xf numFmtId="0" fontId="25" fillId="4" borderId="110" xfId="6" applyFont="1" applyFill="1" applyBorder="1" applyAlignment="1">
      <alignment horizontal="center" vertical="center" wrapText="1"/>
    </xf>
    <xf numFmtId="0" fontId="25" fillId="4" borderId="111" xfId="6" applyFont="1" applyFill="1" applyBorder="1" applyAlignment="1">
      <alignment horizontal="center" vertical="center" wrapText="1"/>
    </xf>
    <xf numFmtId="0" fontId="32" fillId="7" borderId="12" xfId="3" applyFont="1" applyFill="1" applyBorder="1" applyAlignment="1">
      <alignment horizontal="center" vertical="center" wrapText="1"/>
    </xf>
    <xf numFmtId="0" fontId="32" fillId="7" borderId="31" xfId="3" applyFont="1" applyFill="1" applyBorder="1" applyAlignment="1">
      <alignment horizontal="center" vertical="center" wrapText="1"/>
    </xf>
    <xf numFmtId="4" fontId="32" fillId="4" borderId="7" xfId="6" applyNumberFormat="1" applyFont="1" applyFill="1" applyBorder="1" applyAlignment="1">
      <alignment horizontal="center" vertical="center" wrapText="1"/>
    </xf>
    <xf numFmtId="4" fontId="32" fillId="4" borderId="30" xfId="6" applyNumberFormat="1" applyFont="1" applyFill="1" applyBorder="1" applyAlignment="1">
      <alignment horizontal="center" vertical="center" wrapText="1"/>
    </xf>
    <xf numFmtId="4" fontId="32" fillId="4" borderId="41" xfId="6" applyNumberFormat="1" applyFont="1" applyFill="1" applyBorder="1" applyAlignment="1">
      <alignment horizontal="center" vertical="center" wrapText="1"/>
    </xf>
    <xf numFmtId="4" fontId="32" fillId="4" borderId="42" xfId="6" applyNumberFormat="1" applyFont="1" applyFill="1" applyBorder="1" applyAlignment="1">
      <alignment horizontal="center" vertical="center" wrapText="1"/>
    </xf>
    <xf numFmtId="0" fontId="32" fillId="4" borderId="15" xfId="6" applyFont="1" applyFill="1" applyBorder="1" applyAlignment="1">
      <alignment horizontal="center" vertical="center" wrapText="1"/>
    </xf>
    <xf numFmtId="0" fontId="32" fillId="4" borderId="16" xfId="6" applyFont="1" applyFill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 wrapText="1"/>
    </xf>
    <xf numFmtId="0" fontId="32" fillId="7" borderId="29" xfId="3" applyFont="1" applyFill="1" applyBorder="1" applyAlignment="1">
      <alignment horizontal="center" vertical="center" wrapText="1"/>
    </xf>
    <xf numFmtId="0" fontId="32" fillId="7" borderId="7" xfId="3" applyFont="1" applyFill="1" applyBorder="1" applyAlignment="1">
      <alignment horizontal="center" vertical="center" wrapText="1"/>
    </xf>
    <xf numFmtId="0" fontId="32" fillId="7" borderId="30" xfId="3" applyFont="1" applyFill="1" applyBorder="1" applyAlignment="1">
      <alignment horizontal="center" vertical="center" wrapText="1"/>
    </xf>
    <xf numFmtId="0" fontId="32" fillId="4" borderId="25" xfId="6" applyFont="1" applyFill="1" applyBorder="1" applyAlignment="1">
      <alignment horizontal="center" vertical="center" wrapText="1"/>
    </xf>
    <xf numFmtId="0" fontId="32" fillId="4" borderId="26" xfId="6" applyFont="1" applyFill="1" applyBorder="1" applyAlignment="1">
      <alignment horizontal="center" vertical="center" wrapText="1"/>
    </xf>
    <xf numFmtId="0" fontId="32" fillId="4" borderId="27" xfId="6" applyFont="1" applyFill="1" applyBorder="1" applyAlignment="1">
      <alignment horizontal="center" vertical="center" wrapText="1"/>
    </xf>
    <xf numFmtId="0" fontId="32" fillId="4" borderId="28" xfId="6" applyFont="1" applyFill="1" applyBorder="1" applyAlignment="1">
      <alignment horizontal="center" vertical="center" wrapText="1"/>
    </xf>
    <xf numFmtId="0" fontId="13" fillId="0" borderId="56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41" fillId="4" borderId="69" xfId="1" applyFont="1" applyFill="1" applyBorder="1" applyAlignment="1">
      <alignment horizontal="center" vertical="center" wrapText="1"/>
    </xf>
    <xf numFmtId="0" fontId="41" fillId="4" borderId="70" xfId="1" applyFont="1" applyFill="1" applyBorder="1" applyAlignment="1">
      <alignment horizontal="center" vertical="center" wrapText="1"/>
    </xf>
    <xf numFmtId="0" fontId="41" fillId="4" borderId="15" xfId="1" applyFont="1" applyFill="1" applyBorder="1" applyAlignment="1">
      <alignment horizontal="center" vertical="center" wrapText="1"/>
    </xf>
    <xf numFmtId="0" fontId="41" fillId="4" borderId="53" xfId="1" applyFont="1" applyFill="1" applyBorder="1" applyAlignment="1">
      <alignment horizontal="center" vertical="center" wrapText="1"/>
    </xf>
    <xf numFmtId="0" fontId="32" fillId="7" borderId="44" xfId="3" applyFont="1" applyFill="1" applyBorder="1" applyAlignment="1">
      <alignment horizontal="center" vertical="center" wrapText="1"/>
    </xf>
    <xf numFmtId="0" fontId="32" fillId="7" borderId="50" xfId="3" applyFont="1" applyFill="1" applyBorder="1" applyAlignment="1">
      <alignment horizontal="center" vertical="center" wrapText="1"/>
    </xf>
    <xf numFmtId="0" fontId="41" fillId="7" borderId="45" xfId="3" applyFont="1" applyFill="1" applyBorder="1" applyAlignment="1">
      <alignment horizontal="center" vertical="center" wrapText="1"/>
    </xf>
    <xf numFmtId="0" fontId="41" fillId="7" borderId="51" xfId="3" applyFont="1" applyFill="1" applyBorder="1" applyAlignment="1">
      <alignment horizontal="center" vertical="center" wrapText="1"/>
    </xf>
    <xf numFmtId="0" fontId="41" fillId="4" borderId="46" xfId="1" applyFont="1" applyFill="1" applyBorder="1" applyAlignment="1">
      <alignment horizontal="center" vertical="center" wrapText="1"/>
    </xf>
    <xf numFmtId="0" fontId="41" fillId="4" borderId="52" xfId="1" applyFont="1" applyFill="1" applyBorder="1" applyAlignment="1">
      <alignment horizontal="center" vertical="center" wrapText="1"/>
    </xf>
    <xf numFmtId="0" fontId="41" fillId="4" borderId="47" xfId="1" applyFont="1" applyFill="1" applyBorder="1" applyAlignment="1">
      <alignment horizontal="center" vertical="center"/>
    </xf>
    <xf numFmtId="0" fontId="41" fillId="4" borderId="26" xfId="1" applyFont="1" applyFill="1" applyBorder="1" applyAlignment="1">
      <alignment horizontal="center" vertical="center"/>
    </xf>
    <xf numFmtId="0" fontId="41" fillId="4" borderId="25" xfId="1" applyFont="1" applyFill="1" applyBorder="1" applyAlignment="1">
      <alignment horizontal="center" vertical="center"/>
    </xf>
    <xf numFmtId="0" fontId="41" fillId="4" borderId="48" xfId="1" applyFont="1" applyFill="1" applyBorder="1" applyAlignment="1">
      <alignment horizontal="center" vertical="center"/>
    </xf>
    <xf numFmtId="0" fontId="41" fillId="4" borderId="47" xfId="1" applyFont="1" applyFill="1" applyBorder="1" applyAlignment="1">
      <alignment horizontal="center" vertical="center" wrapText="1"/>
    </xf>
    <xf numFmtId="0" fontId="41" fillId="4" borderId="49" xfId="1" applyFont="1" applyFill="1" applyBorder="1" applyAlignment="1">
      <alignment horizontal="center" vertical="center" wrapText="1"/>
    </xf>
    <xf numFmtId="2" fontId="13" fillId="0" borderId="81" xfId="1" applyNumberFormat="1" applyFont="1" applyBorder="1" applyAlignment="1">
      <alignment horizontal="center" vertical="center" wrapText="1"/>
    </xf>
    <xf numFmtId="10" fontId="13" fillId="2" borderId="14" xfId="1" applyNumberFormat="1" applyFont="1" applyFill="1" applyBorder="1" applyAlignment="1">
      <alignment horizontal="center" vertical="center"/>
    </xf>
    <xf numFmtId="0" fontId="32" fillId="4" borderId="107" xfId="1" applyFont="1" applyFill="1" applyBorder="1" applyAlignment="1">
      <alignment horizontal="center" vertical="center" wrapText="1"/>
    </xf>
    <xf numFmtId="0" fontId="32" fillId="7" borderId="34" xfId="3" applyFont="1" applyFill="1" applyBorder="1" applyAlignment="1">
      <alignment horizontal="center" vertical="center" wrapText="1"/>
    </xf>
    <xf numFmtId="0" fontId="32" fillId="7" borderId="77" xfId="3" applyFont="1" applyFill="1" applyBorder="1" applyAlignment="1">
      <alignment horizontal="center" vertical="center" wrapText="1"/>
    </xf>
    <xf numFmtId="0" fontId="32" fillId="4" borderId="34" xfId="1" applyFont="1" applyFill="1" applyBorder="1" applyAlignment="1">
      <alignment horizontal="center" vertical="center" wrapText="1"/>
    </xf>
    <xf numFmtId="0" fontId="32" fillId="4" borderId="77" xfId="1" applyFont="1" applyFill="1" applyBorder="1" applyAlignment="1">
      <alignment horizontal="center" vertical="center" wrapText="1"/>
    </xf>
    <xf numFmtId="0" fontId="13" fillId="0" borderId="96" xfId="1" applyFont="1" applyBorder="1" applyAlignment="1">
      <alignment horizontal="center" vertical="center" wrapText="1"/>
    </xf>
    <xf numFmtId="0" fontId="61" fillId="0" borderId="0" xfId="1" applyFont="1" applyAlignment="1">
      <alignment horizontal="center" vertical="center" wrapText="1"/>
    </xf>
    <xf numFmtId="0" fontId="18" fillId="0" borderId="0" xfId="1" applyFont="1" applyAlignment="1">
      <alignment horizontal="right" vertical="center" wrapText="1"/>
    </xf>
    <xf numFmtId="0" fontId="6" fillId="0" borderId="78" xfId="7" applyFont="1" applyBorder="1" applyAlignment="1">
      <alignment horizontal="center" vertical="center" wrapText="1"/>
    </xf>
    <xf numFmtId="4" fontId="32" fillId="4" borderId="133" xfId="1" applyNumberFormat="1" applyFont="1" applyFill="1" applyBorder="1" applyAlignment="1">
      <alignment horizontal="center" vertical="center" wrapText="1"/>
    </xf>
    <xf numFmtId="4" fontId="32" fillId="4" borderId="134" xfId="1" applyNumberFormat="1" applyFont="1" applyFill="1" applyBorder="1" applyAlignment="1">
      <alignment horizontal="center" vertical="center" wrapText="1"/>
    </xf>
    <xf numFmtId="0" fontId="32" fillId="4" borderId="110" xfId="1" applyFont="1" applyFill="1" applyBorder="1" applyAlignment="1">
      <alignment horizontal="center" vertical="center" wrapText="1"/>
    </xf>
    <xf numFmtId="0" fontId="32" fillId="4" borderId="127" xfId="1" applyFont="1" applyFill="1" applyBorder="1" applyAlignment="1">
      <alignment horizontal="center" vertical="center" wrapText="1"/>
    </xf>
    <xf numFmtId="0" fontId="32" fillId="4" borderId="111" xfId="1" applyFont="1" applyFill="1" applyBorder="1" applyAlignment="1">
      <alignment horizontal="center" vertical="center" wrapText="1"/>
    </xf>
    <xf numFmtId="0" fontId="32" fillId="4" borderId="109" xfId="1" applyFont="1" applyFill="1" applyBorder="1" applyAlignment="1">
      <alignment horizontal="center" vertical="center" wrapText="1"/>
    </xf>
    <xf numFmtId="0" fontId="32" fillId="4" borderId="131" xfId="1" applyFont="1" applyFill="1" applyBorder="1" applyAlignment="1">
      <alignment horizontal="center" vertical="center" wrapText="1"/>
    </xf>
    <xf numFmtId="0" fontId="32" fillId="4" borderId="132" xfId="1" applyFont="1" applyFill="1" applyBorder="1" applyAlignment="1">
      <alignment horizontal="center" vertical="center" wrapText="1"/>
    </xf>
    <xf numFmtId="0" fontId="32" fillId="4" borderId="20" xfId="1" applyFont="1" applyFill="1" applyBorder="1" applyAlignment="1">
      <alignment horizontal="center" vertical="center" wrapText="1"/>
    </xf>
    <xf numFmtId="0" fontId="13" fillId="0" borderId="87" xfId="1" applyFont="1" applyBorder="1" applyAlignment="1">
      <alignment horizontal="center" vertical="center" wrapText="1"/>
    </xf>
    <xf numFmtId="0" fontId="13" fillId="0" borderId="90" xfId="1" applyFont="1" applyBorder="1" applyAlignment="1">
      <alignment horizontal="center" vertical="center" wrapText="1"/>
    </xf>
    <xf numFmtId="0" fontId="32" fillId="4" borderId="92" xfId="1" applyFont="1" applyFill="1" applyBorder="1" applyAlignment="1">
      <alignment horizontal="center" vertical="center" wrapText="1"/>
    </xf>
    <xf numFmtId="0" fontId="32" fillId="4" borderId="78" xfId="1" applyFont="1" applyFill="1" applyBorder="1" applyAlignment="1">
      <alignment horizontal="center" vertical="center" wrapText="1"/>
    </xf>
    <xf numFmtId="0" fontId="32" fillId="4" borderId="93" xfId="1" applyFont="1" applyFill="1" applyBorder="1" applyAlignment="1">
      <alignment horizontal="center" vertical="center" wrapText="1"/>
    </xf>
    <xf numFmtId="0" fontId="32" fillId="4" borderId="24" xfId="1" applyFont="1" applyFill="1" applyBorder="1" applyAlignment="1">
      <alignment horizontal="center" vertical="center" wrapText="1"/>
    </xf>
    <xf numFmtId="0" fontId="32" fillId="4" borderId="129" xfId="1" applyFont="1" applyFill="1" applyBorder="1" applyAlignment="1">
      <alignment horizontal="center" vertical="center" wrapText="1"/>
    </xf>
    <xf numFmtId="4" fontId="32" fillId="4" borderId="128" xfId="1" applyNumberFormat="1" applyFont="1" applyFill="1" applyBorder="1" applyAlignment="1">
      <alignment horizontal="center" vertical="center" wrapText="1"/>
    </xf>
    <xf numFmtId="4" fontId="32" fillId="4" borderId="130" xfId="1" applyNumberFormat="1" applyFont="1" applyFill="1" applyBorder="1" applyAlignment="1">
      <alignment horizontal="center" vertical="center" wrapText="1"/>
    </xf>
    <xf numFmtId="4" fontId="32" fillId="4" borderId="24" xfId="1" applyNumberFormat="1" applyFont="1" applyFill="1" applyBorder="1" applyAlignment="1">
      <alignment horizontal="center" vertical="center" wrapText="1"/>
    </xf>
    <xf numFmtId="4" fontId="32" fillId="4" borderId="129" xfId="1" applyNumberFormat="1" applyFont="1" applyFill="1" applyBorder="1" applyAlignment="1">
      <alignment horizontal="center" vertical="center" wrapText="1"/>
    </xf>
  </cellXfs>
  <cellStyles count="12">
    <cellStyle name="Normal" xfId="0" builtinId="0"/>
    <cellStyle name="Normal 2" xfId="2" xr:uid="{00000000-0005-0000-0000-000001000000}"/>
    <cellStyle name="Normal_Sheet2 2" xfId="3" xr:uid="{00000000-0005-0000-0000-000002000000}"/>
    <cellStyle name="Обычный 2" xfId="1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4 2" xfId="7" xr:uid="{00000000-0005-0000-0000-000007000000}"/>
    <cellStyle name="Обычный 5" xfId="8" xr:uid="{00000000-0005-0000-0000-000008000000}"/>
    <cellStyle name="Обычный_sume COP FP  2" xfId="9" xr:uid="{00000000-0005-0000-0000-000009000000}"/>
    <cellStyle name="Обычный_sume LP  2" xfId="10" xr:uid="{00000000-0005-0000-0000-00000A000000}"/>
    <cellStyle name="Процентный 2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523793710400561"/>
          <c:y val="2.3809545790837064E-2"/>
          <c:w val="0.51713583570934174"/>
          <c:h val="0.94897959183673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 w="952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01'!$I$26:$I$41</c:f>
              <c:strCache>
                <c:ptCount val="16"/>
                <c:pt idx="0">
                  <c:v>Decizie de atribuire a contractului de achiziții publice</c:v>
                </c:pt>
                <c:pt idx="1">
                  <c:v>Anunţ de participare pentru COP prin SIA RSAP Mtender</c:v>
                </c:pt>
                <c:pt idx="2">
                  <c:v>Darea de seamă privind COP desfășurată prin SIA RSAP MTender</c:v>
                </c:pt>
                <c:pt idx="3">
                  <c:v>Anunţ de participare pentru licitaţii deschise prin SIA RSAP Mtender</c:v>
                </c:pt>
                <c:pt idx="4">
                  <c:v>Darea de seamă privind licitaţia deschisă desfășurată prin SIA RSAP MTender</c:v>
                </c:pt>
                <c:pt idx="5">
                  <c:v>Altele</c:v>
                </c:pt>
                <c:pt idx="6">
                  <c:v>Anunţ de intenţie</c:v>
                </c:pt>
                <c:pt idx="7">
                  <c:v>Decizie privind modificarea contractului de achiziții publice</c:v>
                </c:pt>
                <c:pt idx="8">
                  <c:v>Dare de seamă privind achiziţiile de mică valoare</c:v>
                </c:pt>
                <c:pt idx="9">
                  <c:v>Anunț de atribuire a contractului de achiziții publice</c:v>
                </c:pt>
                <c:pt idx="10">
                  <c:v>Anunț privind modificarea contractului de achiziții publice</c:v>
                </c:pt>
                <c:pt idx="11">
                  <c:v>Modificarea dării de seamă pentru procedurile desfășurate prin SIA RSAP MTender</c:v>
                </c:pt>
                <c:pt idx="12">
                  <c:v>Scrisori/Demersuri/Petiții</c:v>
                </c:pt>
                <c:pt idx="13">
                  <c:v>Decizie de anulare a procedurii de atribuire</c:v>
                </c:pt>
                <c:pt idx="14">
                  <c:v>Darea de seamă privind negocierea fără publicare</c:v>
                </c:pt>
                <c:pt idx="15">
                  <c:v>Darea de seamă privind acord-cadru</c:v>
                </c:pt>
              </c:strCache>
            </c:strRef>
          </c:cat>
          <c:val>
            <c:numRef>
              <c:f>'Anexa 01'!$J$26:$J$41</c:f>
              <c:numCache>
                <c:formatCode>General</c:formatCode>
                <c:ptCount val="16"/>
                <c:pt idx="0">
                  <c:v>4977</c:v>
                </c:pt>
                <c:pt idx="1">
                  <c:v>2804</c:v>
                </c:pt>
                <c:pt idx="2">
                  <c:v>2390</c:v>
                </c:pt>
                <c:pt idx="3">
                  <c:v>2365</c:v>
                </c:pt>
                <c:pt idx="4">
                  <c:v>2224</c:v>
                </c:pt>
                <c:pt idx="5">
                  <c:v>1960</c:v>
                </c:pt>
                <c:pt idx="6">
                  <c:v>1490</c:v>
                </c:pt>
                <c:pt idx="7">
                  <c:v>1110</c:v>
                </c:pt>
                <c:pt idx="8">
                  <c:v>1098</c:v>
                </c:pt>
                <c:pt idx="9">
                  <c:v>1010</c:v>
                </c:pt>
                <c:pt idx="10">
                  <c:v>1005</c:v>
                </c:pt>
                <c:pt idx="11">
                  <c:v>951</c:v>
                </c:pt>
                <c:pt idx="12">
                  <c:v>669</c:v>
                </c:pt>
                <c:pt idx="13">
                  <c:v>551</c:v>
                </c:pt>
                <c:pt idx="14">
                  <c:v>340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6-4E46-9B02-4073EF00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4357632"/>
        <c:axId val="164359168"/>
      </c:barChart>
      <c:catAx>
        <c:axId val="164357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10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64359168"/>
        <c:crosses val="autoZero"/>
        <c:auto val="1"/>
        <c:lblAlgn val="ctr"/>
        <c:lblOffset val="100"/>
        <c:noMultiLvlLbl val="0"/>
      </c:catAx>
      <c:valAx>
        <c:axId val="1643591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6435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335540465022"/>
          <c:y val="4.1903255582658755E-2"/>
          <c:w val="0.77941169498843965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6'!$B$170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CF6-4C7C-A6D7-988A8E4AC62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F6-4C7C-A6D7-988A8E4AC6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6'!$C$173:$O$173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6'!$C$170:$O$170</c:f>
              <c:numCache>
                <c:formatCode>#,##0.00</c:formatCode>
                <c:ptCount val="13"/>
                <c:pt idx="0" formatCode="0.00">
                  <c:v>71.957671957671948</c:v>
                </c:pt>
                <c:pt idx="1">
                  <c:v>38.862812744980438</c:v>
                </c:pt>
                <c:pt idx="2">
                  <c:v>38.167938931297712</c:v>
                </c:pt>
                <c:pt idx="3">
                  <c:v>11.747764636154285</c:v>
                </c:pt>
                <c:pt idx="4">
                  <c:v>0</c:v>
                </c:pt>
                <c:pt idx="5">
                  <c:v>0</c:v>
                </c:pt>
                <c:pt idx="6" formatCode="0">
                  <c:v>90.647482014388487</c:v>
                </c:pt>
                <c:pt idx="7">
                  <c:v>66.530300648839344</c:v>
                </c:pt>
                <c:pt idx="8">
                  <c:v>68.75</c:v>
                </c:pt>
                <c:pt idx="9">
                  <c:v>61.949630375464174</c:v>
                </c:pt>
                <c:pt idx="10">
                  <c:v>18.181818181818183</c:v>
                </c:pt>
                <c:pt idx="11">
                  <c:v>71.586300135196041</c:v>
                </c:pt>
                <c:pt idx="12">
                  <c:v>38.22324037665787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863-82F4-CBFE233032A6}"/>
            </c:ext>
          </c:extLst>
        </c:ser>
        <c:ser>
          <c:idx val="1"/>
          <c:order val="1"/>
          <c:tx>
            <c:strRef>
              <c:f>'Anexa 6'!$B$171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5839936836409995E-3"/>
                  <c:y val="-1.206243267731953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2-46D3-84B6-66A71754CCFC}"/>
                </c:ext>
              </c:extLst>
            </c:dLbl>
            <c:dLbl>
              <c:idx val="11"/>
              <c:layout>
                <c:manualLayout>
                  <c:x val="1.4476181538383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2-46D3-84B6-66A71754C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6'!$C$173:$O$173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6'!$C$171:$O$171</c:f>
              <c:numCache>
                <c:formatCode>#,##0.00</c:formatCode>
                <c:ptCount val="13"/>
                <c:pt idx="0" formatCode="0.00">
                  <c:v>19.375157470395564</c:v>
                </c:pt>
                <c:pt idx="1">
                  <c:v>49.598629567101007</c:v>
                </c:pt>
                <c:pt idx="2">
                  <c:v>54.961832061068705</c:v>
                </c:pt>
                <c:pt idx="3">
                  <c:v>82.860620537002333</c:v>
                </c:pt>
                <c:pt idx="4">
                  <c:v>0</c:v>
                </c:pt>
                <c:pt idx="5">
                  <c:v>0</c:v>
                </c:pt>
                <c:pt idx="6" formatCode="0">
                  <c:v>5.0359712230215825</c:v>
                </c:pt>
                <c:pt idx="7">
                  <c:v>20.000036600796957</c:v>
                </c:pt>
                <c:pt idx="8">
                  <c:v>6.25</c:v>
                </c:pt>
                <c:pt idx="9">
                  <c:v>4.0590887652849457</c:v>
                </c:pt>
                <c:pt idx="10">
                  <c:v>50</c:v>
                </c:pt>
                <c:pt idx="11">
                  <c:v>19.78368634520054</c:v>
                </c:pt>
                <c:pt idx="12">
                  <c:v>50.422738074979087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4-4863-82F4-CBFE233032A6}"/>
            </c:ext>
          </c:extLst>
        </c:ser>
        <c:ser>
          <c:idx val="2"/>
          <c:order val="2"/>
          <c:tx>
            <c:strRef>
              <c:f>'Anexa 6'!$B$172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6'!$C$173:$O$173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6'!$C$172:$O$172</c:f>
              <c:numCache>
                <c:formatCode>#,##0.00</c:formatCode>
                <c:ptCount val="13"/>
                <c:pt idx="0" formatCode="0.00">
                  <c:v>8.667170571932477</c:v>
                </c:pt>
                <c:pt idx="1">
                  <c:v>11.538557687918527</c:v>
                </c:pt>
                <c:pt idx="2">
                  <c:v>6.8702290076335881</c:v>
                </c:pt>
                <c:pt idx="3">
                  <c:v>5.3916148268433703</c:v>
                </c:pt>
                <c:pt idx="4">
                  <c:v>0</c:v>
                </c:pt>
                <c:pt idx="5">
                  <c:v>0</c:v>
                </c:pt>
                <c:pt idx="6" formatCode="0">
                  <c:v>4.3165467625899279</c:v>
                </c:pt>
                <c:pt idx="7">
                  <c:v>13.469662750363721</c:v>
                </c:pt>
                <c:pt idx="8">
                  <c:v>25</c:v>
                </c:pt>
                <c:pt idx="9">
                  <c:v>33.991280859250885</c:v>
                </c:pt>
                <c:pt idx="10">
                  <c:v>31.818181818181817</c:v>
                </c:pt>
                <c:pt idx="11">
                  <c:v>8.6300135196034251</c:v>
                </c:pt>
                <c:pt idx="12">
                  <c:v>11.354021548363004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44-4863-82F4-CBFE2330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855232"/>
        <c:axId val="171869312"/>
      </c:barChart>
      <c:catAx>
        <c:axId val="171855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lang="en-US" sz="10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1869312"/>
        <c:crosses val="autoZero"/>
        <c:auto val="1"/>
        <c:lblAlgn val="ctr"/>
        <c:lblOffset val="100"/>
        <c:noMultiLvlLbl val="0"/>
      </c:catAx>
      <c:valAx>
        <c:axId val="171869312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1855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2510794307493"/>
          <c:y val="0.9647140780317176"/>
          <c:w val="0.68025974807403833"/>
          <c:h val="2.34912810219248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7527158440776"/>
          <c:y val="0.13057605210587533"/>
          <c:w val="0.73159835153826158"/>
          <c:h val="0.684600917140381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A121-4AD7-9F7D-8A6A0310C8E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A121-4AD7-9F7D-8A6A0310C8E3}"/>
              </c:ext>
            </c:extLst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A121-4AD7-9F7D-8A6A0310C8E3}"/>
              </c:ext>
            </c:extLst>
          </c:dPt>
          <c:dLbls>
            <c:dLbl>
              <c:idx val="0"/>
              <c:layout>
                <c:manualLayout>
                  <c:x val="0.33829526338726501"/>
                  <c:y val="0.2059905929938891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61042094201792"/>
                      <c:h val="0.183450557464703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21-4AD7-9F7D-8A6A0310C8E3}"/>
                </c:ext>
              </c:extLst>
            </c:dLbl>
            <c:dLbl>
              <c:idx val="1"/>
              <c:layout>
                <c:manualLayout>
                  <c:x val="-0.32011187706400068"/>
                  <c:y val="0.6097544745326959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239703961103455"/>
                      <c:h val="0.26319384088841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21-4AD7-9F7D-8A6A0310C8E3}"/>
                </c:ext>
              </c:extLst>
            </c:dLbl>
            <c:dLbl>
              <c:idx val="2"/>
              <c:layout>
                <c:manualLayout>
                  <c:x val="-0.35597918137163287"/>
                  <c:y val="-0.1143501805459948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14224781413531"/>
                      <c:h val="0.275071973353560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21-4AD7-9F7D-8A6A0310C8E3}"/>
                </c:ext>
              </c:extLst>
            </c:dLbl>
            <c:dLbl>
              <c:idx val="3"/>
              <c:layout>
                <c:manualLayout>
                  <c:x val="0.41495031983751773"/>
                  <c:y val="-0.1227694779925425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A-443F-87E7-9509F78D1623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7'!$D$91,'Anexa 7'!$F$91,'Anexa 7'!$J$91,'Anexa 7'!$L$91)</c:f>
              <c:strCache>
                <c:ptCount val="4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</c:v>
                </c:pt>
                <c:pt idx="3">
                  <c:v>Suma total acorduri adiționale de rezoluțiune</c:v>
                </c:pt>
              </c:strCache>
            </c:strRef>
          </c:cat>
          <c:val>
            <c:numRef>
              <c:f>('Anexa 7'!$D$81,'Anexa 7'!$F$81,'Anexa 7'!$J$81,'Anexa 7'!$L$81)</c:f>
              <c:numCache>
                <c:formatCode>#,##0.00</c:formatCode>
                <c:ptCount val="4"/>
                <c:pt idx="0">
                  <c:v>546660530.45000005</c:v>
                </c:pt>
                <c:pt idx="1">
                  <c:v>2356182.65</c:v>
                </c:pt>
                <c:pt idx="2">
                  <c:v>-7976168.0700000003</c:v>
                </c:pt>
                <c:pt idx="3">
                  <c:v>-510800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1-4AD7-9F7D-8A6A0310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5997344594222"/>
          <c:y val="0.12356616713233426"/>
          <c:w val="0.74537977834737867"/>
          <c:h val="0.68446702226737788"/>
        </c:manualLayout>
      </c:layout>
      <c:doughnutChart>
        <c:varyColors val="1"/>
        <c:ser>
          <c:idx val="0"/>
          <c:order val="0"/>
          <c:spPr>
            <a:ln w="25400"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8-42B9-A9BA-16A61DBBAB93}"/>
              </c:ext>
            </c:extLst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8-42B9-A9BA-16A61DBBAB93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8-42B9-A9BA-16A61DBBAB93}"/>
              </c:ext>
            </c:extLst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8-42B9-A9BA-16A61DBBAB93}"/>
              </c:ext>
            </c:extLst>
          </c:dPt>
          <c:dLbls>
            <c:dLbl>
              <c:idx val="0"/>
              <c:layout>
                <c:manualLayout>
                  <c:x val="-0.32206076699428965"/>
                  <c:y val="0.2295942200773290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35809006406951"/>
                      <c:h val="0.11568131402929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A58-42B9-A9BA-16A61DBBAB93}"/>
                </c:ext>
              </c:extLst>
            </c:dLbl>
            <c:dLbl>
              <c:idx val="1"/>
              <c:layout>
                <c:manualLayout>
                  <c:x val="-0.44906232714697641"/>
                  <c:y val="5.0046228092456159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29968251785118"/>
                      <c:h val="0.20472034544069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A58-42B9-A9BA-16A61DBBAB93}"/>
                </c:ext>
              </c:extLst>
            </c:dLbl>
            <c:dLbl>
              <c:idx val="2"/>
              <c:layout>
                <c:manualLayout>
                  <c:x val="-0.3943981923914755"/>
                  <c:y val="-0.1710222673778680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36479866246229"/>
                      <c:h val="0.165669517116812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A58-42B9-A9BA-16A61DBBAB93}"/>
                </c:ext>
              </c:extLst>
            </c:dLbl>
            <c:dLbl>
              <c:idx val="3"/>
              <c:layout>
                <c:manualLayout>
                  <c:x val="0.23131348526168008"/>
                  <c:y val="-0.1708809302063048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61583871811449"/>
                      <c:h val="0.161579092935963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A58-42B9-A9BA-16A61DBBAB93}"/>
                </c:ext>
              </c:extLst>
            </c:dLbl>
            <c:dLbl>
              <c:idx val="4"/>
              <c:layout>
                <c:manualLayout>
                  <c:x val="0.30171743900864839"/>
                  <c:y val="2.0071684587813648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6-4393-8714-4D625D4D7368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7'!$C$91,'Anexa 7'!$E$91,'Anexa 7'!$I$91,'Anexa 7'!$K$91,'Anexa 7'!$M$91)</c:f>
              <c:strCache>
                <c:ptCount val="5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</c:v>
                </c:pt>
                <c:pt idx="3">
                  <c:v>Nr. total acorduri adiționale de rezoluțiune</c:v>
                </c:pt>
                <c:pt idx="4">
                  <c:v>Alte acorduri adiționale</c:v>
                </c:pt>
              </c:strCache>
            </c:strRef>
          </c:cat>
          <c:val>
            <c:numRef>
              <c:f>('Anexa 7'!$C$81,'Anexa 7'!$E$81,'Anexa 7'!$I$81,'Anexa 7'!$K$81,'Anexa 7'!$M$81)</c:f>
              <c:numCache>
                <c:formatCode>General</c:formatCode>
                <c:ptCount val="5"/>
                <c:pt idx="0">
                  <c:v>615</c:v>
                </c:pt>
                <c:pt idx="1">
                  <c:v>16</c:v>
                </c:pt>
                <c:pt idx="2" formatCode="#,##0.00">
                  <c:v>13</c:v>
                </c:pt>
                <c:pt idx="3">
                  <c:v>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58-42B9-A9BA-16A61DBB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86972655404585"/>
          <c:y val="4.0613294245045152E-2"/>
          <c:w val="0.69436235259324974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7'!$B$88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49B-439B-A0E4-5490A72B5FC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49B-439B-A0E4-5490A72B5FC2}"/>
                </c:ext>
              </c:extLst>
            </c:dLbl>
            <c:dLbl>
              <c:idx val="3"/>
              <c:layout>
                <c:manualLayout>
                  <c:x val="-4.2632227193489872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ysClr val="windowText" lastClr="000000"/>
                      </a:solidFill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5-4898-AF91-3D13132A8CB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49B-439B-A0E4-5490A72B5FC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49B-439B-A0E4-5490A72B5FC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49B-439B-A0E4-5490A72B5FC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49B-439B-A0E4-5490A72B5FC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49B-439B-A0E4-5490A72B5FC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49B-439B-A0E4-5490A72B5FC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49B-439B-A0E4-5490A72B5FC2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49B-439B-A0E4-5490A72B5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7'!$C$91:$O$91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7'!$C$88:$O$88</c:f>
              <c:numCache>
                <c:formatCode>#,##0.00</c:formatCode>
                <c:ptCount val="13"/>
                <c:pt idx="0" formatCode="0.00">
                  <c:v>26.666666666666668</c:v>
                </c:pt>
                <c:pt idx="1">
                  <c:v>14.419332128316084</c:v>
                </c:pt>
                <c:pt idx="2" formatCode="0.00">
                  <c:v>6.25</c:v>
                </c:pt>
                <c:pt idx="3">
                  <c:v>24.741523327998362</c:v>
                </c:pt>
                <c:pt idx="4">
                  <c:v>0</c:v>
                </c:pt>
                <c:pt idx="5">
                  <c:v>0</c:v>
                </c:pt>
                <c:pt idx="6">
                  <c:v>7.6923076923076925</c:v>
                </c:pt>
                <c:pt idx="7">
                  <c:v>5.6330056746158798E-2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0</c:v>
                </c:pt>
                <c:pt idx="11" formatCode="0.00">
                  <c:v>25.151515151515152</c:v>
                </c:pt>
                <c:pt idx="12">
                  <c:v>14.689896482124778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C5-4898-AF91-3D13132A8CBD}"/>
            </c:ext>
          </c:extLst>
        </c:ser>
        <c:ser>
          <c:idx val="1"/>
          <c:order val="1"/>
          <c:tx>
            <c:strRef>
              <c:f>'Anexa 7'!$B$89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8258844405012413E-3"/>
                  <c:y val="-1.9295706705258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E-4C28-B9A4-B099A2C292FC}"/>
                </c:ext>
              </c:extLst>
            </c:dLbl>
            <c:dLbl>
              <c:idx val="1"/>
              <c:layout>
                <c:manualLayout>
                  <c:x val="-2.49070274666370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E-4C28-B9A4-B099A2C292FC}"/>
                </c:ext>
              </c:extLst>
            </c:dLbl>
            <c:dLbl>
              <c:idx val="7"/>
              <c:layout>
                <c:manualLayout>
                  <c:x val="-0.4051320838416326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C5-4898-AF91-3D13132A8CBD}"/>
                </c:ext>
              </c:extLst>
            </c:dLbl>
            <c:dLbl>
              <c:idx val="11"/>
              <c:layout>
                <c:manualLayout>
                  <c:x val="-9.5595566477757153E-3"/>
                  <c:y val="1.9295706705258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B-439B-A0E4-5490A72B5FC2}"/>
                </c:ext>
              </c:extLst>
            </c:dLbl>
            <c:dLbl>
              <c:idx val="12"/>
              <c:layout>
                <c:manualLayout>
                  <c:x val="1.800007393441948E-3"/>
                  <c:y val="-8.8437634093337148E-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E-4C28-B9A4-B099A2C292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/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7'!$C$91:$O$91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7'!$C$89:$O$89</c:f>
              <c:numCache>
                <c:formatCode>#,##0.00</c:formatCode>
                <c:ptCount val="13"/>
                <c:pt idx="0" formatCode="0.00">
                  <c:v>4.0650406504065035</c:v>
                </c:pt>
                <c:pt idx="1">
                  <c:v>5.56779942114074</c:v>
                </c:pt>
                <c:pt idx="2" formatCode="0.00">
                  <c:v>18.75</c:v>
                </c:pt>
                <c:pt idx="3">
                  <c:v>44.053917891297608</c:v>
                </c:pt>
                <c:pt idx="4">
                  <c:v>0</c:v>
                </c:pt>
                <c:pt idx="5">
                  <c:v>0</c:v>
                </c:pt>
                <c:pt idx="6">
                  <c:v>30.76923076923077</c:v>
                </c:pt>
                <c:pt idx="7">
                  <c:v>42.457512934528715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42.857142857142854</c:v>
                </c:pt>
                <c:pt idx="11" formatCode="0.00">
                  <c:v>5.7575757575757578</c:v>
                </c:pt>
                <c:pt idx="12">
                  <c:v>5.1964707378760551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C5-4898-AF91-3D13132A8CBD}"/>
            </c:ext>
          </c:extLst>
        </c:ser>
        <c:ser>
          <c:idx val="2"/>
          <c:order val="2"/>
          <c:tx>
            <c:strRef>
              <c:f>'Anexa 7'!$B$90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 cap="flat"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8"/>
              <c:layout>
                <c:manualLayout>
                  <c:x val="-0.339971757051495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8E-4C28-B9A4-B099A2C292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/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7'!$C$91:$O$91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7'!$C$90:$O$90</c:f>
              <c:numCache>
                <c:formatCode>#,##0.00</c:formatCode>
                <c:ptCount val="13"/>
                <c:pt idx="0" formatCode="0.00">
                  <c:v>69.268292682926827</c:v>
                </c:pt>
                <c:pt idx="1">
                  <c:v>80.012868450543166</c:v>
                </c:pt>
                <c:pt idx="2" formatCode="0.00">
                  <c:v>75</c:v>
                </c:pt>
                <c:pt idx="3">
                  <c:v>31.204558780704037</c:v>
                </c:pt>
                <c:pt idx="4">
                  <c:v>0</c:v>
                </c:pt>
                <c:pt idx="5">
                  <c:v>0</c:v>
                </c:pt>
                <c:pt idx="6">
                  <c:v>61.53846153846154</c:v>
                </c:pt>
                <c:pt idx="7">
                  <c:v>57.486157008725115</c:v>
                </c:pt>
                <c:pt idx="8" formatCode="0.00">
                  <c:v>100</c:v>
                </c:pt>
                <c:pt idx="9">
                  <c:v>100</c:v>
                </c:pt>
                <c:pt idx="10" formatCode="0.00">
                  <c:v>57.142857142857146</c:v>
                </c:pt>
                <c:pt idx="11" formatCode="0.00">
                  <c:v>69.090909090909093</c:v>
                </c:pt>
                <c:pt idx="12">
                  <c:v>80.113632779999151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1C5-4898-AF91-3D13132A8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3107840"/>
        <c:axId val="173134208"/>
      </c:barChart>
      <c:catAx>
        <c:axId val="17310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lang="en-US" sz="10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3134208"/>
        <c:crosses val="autoZero"/>
        <c:auto val="1"/>
        <c:lblAlgn val="ctr"/>
        <c:lblOffset val="100"/>
        <c:noMultiLvlLbl val="0"/>
      </c:catAx>
      <c:valAx>
        <c:axId val="173134208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3107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360205723909699"/>
          <c:y val="0.9647140780317176"/>
          <c:w val="0.77439563682725565"/>
          <c:h val="2.34912810219248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12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35989385631696"/>
          <c:y val="0.11717786260035007"/>
          <c:w val="0.6900531375902097"/>
          <c:h val="0.720921131135543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55-443F-84A0-3B611097D6E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55-443F-84A0-3B611097D6E6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55-443F-84A0-3B611097D6E6}"/>
              </c:ext>
            </c:extLst>
          </c:dPt>
          <c:dLbls>
            <c:dLbl>
              <c:idx val="0"/>
              <c:layout>
                <c:manualLayout>
                  <c:x val="6.993650318868827E-2"/>
                  <c:y val="-3.9082291988920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998390884819481"/>
                      <c:h val="0.279549883378026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55-443F-84A0-3B611097D6E6}"/>
                </c:ext>
              </c:extLst>
            </c:dLbl>
            <c:dLbl>
              <c:idx val="1"/>
              <c:layout>
                <c:manualLayout>
                  <c:x val="-8.5171398923933078E-2"/>
                  <c:y val="0.2754219294327947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234178418838923"/>
                      <c:h val="0.21881587178802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255-443F-84A0-3B611097D6E6}"/>
                </c:ext>
              </c:extLst>
            </c:dLbl>
            <c:dLbl>
              <c:idx val="2"/>
              <c:layout>
                <c:manualLayout>
                  <c:x val="-0.25935857880879315"/>
                  <c:y val="3.066593795661613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197743998377633"/>
                      <c:h val="0.2188158639738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55-443F-84A0-3B611097D6E6}"/>
                </c:ext>
              </c:extLst>
            </c:dLbl>
            <c:dLbl>
              <c:idx val="3"/>
              <c:layout>
                <c:manualLayout>
                  <c:x val="0.18171693890423868"/>
                  <c:y val="2.35065871447405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D-4997-B8AD-51162199A0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9'!$E$14,'Anexa 9'!$G$14,'Anexa 9'!$I$14)</c:f>
              <c:strCache>
                <c:ptCount val="3"/>
                <c:pt idx="0">
                  <c:v>Nr. total contracte Bunuri</c:v>
                </c:pt>
                <c:pt idx="1">
                  <c:v>Nr. total contracte  Lucrări</c:v>
                </c:pt>
                <c:pt idx="2">
                  <c:v>Nr. total contracte   Servicii</c:v>
                </c:pt>
              </c:strCache>
            </c:strRef>
          </c:cat>
          <c:val>
            <c:numRef>
              <c:f>('Anexa 9'!$E$11,'Anexa 9'!$G$11,'Anexa 9'!$I$11)</c:f>
              <c:numCache>
                <c:formatCode>#,##0</c:formatCode>
                <c:ptCount val="3"/>
                <c:pt idx="0">
                  <c:v>15830</c:v>
                </c:pt>
                <c:pt idx="1">
                  <c:v>1830</c:v>
                </c:pt>
                <c:pt idx="2">
                  <c:v>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55-443F-84A0-3B611097D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1826462868612"/>
          <c:y val="0.15201670123715355"/>
          <c:w val="0.63990464721321583"/>
          <c:h val="0.69554852957958246"/>
        </c:manualLayout>
      </c:layout>
      <c:pieChart>
        <c:varyColors val="1"/>
        <c:ser>
          <c:idx val="0"/>
          <c:order val="0"/>
          <c:tx>
            <c:v>Series 1</c:v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5A-42A5-AD32-39110BC6E05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5A-42A5-AD32-39110BC6E055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5A-42A5-AD32-39110BC6E055}"/>
              </c:ext>
            </c:extLst>
          </c:dPt>
          <c:dLbls>
            <c:dLbl>
              <c:idx val="0"/>
              <c:layout>
                <c:manualLayout>
                  <c:x val="-2.8845453141886678E-3"/>
                  <c:y val="-0.4142580770754039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6826926046009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25A-42A5-AD32-39110BC6E055}"/>
                </c:ext>
              </c:extLst>
            </c:dLbl>
            <c:dLbl>
              <c:idx val="1"/>
              <c:layout>
                <c:manualLayout>
                  <c:x val="-0.12173339509031959"/>
                  <c:y val="-1.2503407705063114E-1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68280136701587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25A-42A5-AD32-39110BC6E055}"/>
                </c:ext>
              </c:extLst>
            </c:dLbl>
            <c:dLbl>
              <c:idx val="2"/>
              <c:layout>
                <c:manualLayout>
                  <c:x val="-6.8905055500420337E-2"/>
                  <c:y val="3.478260869565217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641528400176599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25A-42A5-AD32-39110BC6E05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9'!$D$14,'Anexa 9'!$F$14,'Anexa 9'!$H$14)</c:f>
              <c:strCache>
                <c:ptCount val="3"/>
                <c:pt idx="0">
                  <c:v>Suma total contracte Bunuri</c:v>
                </c:pt>
                <c:pt idx="1">
                  <c:v>Suma total contracte Lucrări</c:v>
                </c:pt>
                <c:pt idx="2">
                  <c:v>Suma total contracte Servicii</c:v>
                </c:pt>
              </c:strCache>
            </c:strRef>
          </c:cat>
          <c:val>
            <c:numRef>
              <c:f>('Anexa 9'!$D$11,'Anexa 9'!$F$11,'Anexa 9'!$H$11)</c:f>
              <c:numCache>
                <c:formatCode>#,##0.00</c:formatCode>
                <c:ptCount val="3"/>
                <c:pt idx="0">
                  <c:v>3226657493.4600043</c:v>
                </c:pt>
                <c:pt idx="1">
                  <c:v>3691752799.0300045</c:v>
                </c:pt>
                <c:pt idx="2">
                  <c:v>1258253145.7399998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5A-42A5-AD32-39110BC6E0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'Anexa 9'!$S$25</c:f>
              <c:strCache>
                <c:ptCount val="1"/>
                <c:pt idx="0">
                  <c:v>Trimestrele I, II și III 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9'!$R$26:$R$28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9'!$S$26:$S$28</c:f>
              <c:numCache>
                <c:formatCode>0.00%</c:formatCode>
                <c:ptCount val="3"/>
                <c:pt idx="0">
                  <c:v>0.39461786801371329</c:v>
                </c:pt>
                <c:pt idx="1">
                  <c:v>0.45149868609844035</c:v>
                </c:pt>
                <c:pt idx="2">
                  <c:v>0.15388344588784642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A-4108-99D7-3D208C034856}"/>
            </c:ext>
          </c:extLst>
        </c:ser>
        <c:ser>
          <c:idx val="1"/>
          <c:order val="1"/>
          <c:tx>
            <c:strRef>
              <c:f>'Anexa 9'!$T$25</c:f>
              <c:strCache>
                <c:ptCount val="1"/>
                <c:pt idx="0">
                  <c:v>Trimestrele I, II și III 2023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9'!$R$26:$R$28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9'!$T$26:$T$28</c:f>
              <c:numCache>
                <c:formatCode>0.00%</c:formatCode>
                <c:ptCount val="3"/>
                <c:pt idx="0">
                  <c:v>0.3836587278529785</c:v>
                </c:pt>
                <c:pt idx="1">
                  <c:v>0.41554106270812347</c:v>
                </c:pt>
                <c:pt idx="2">
                  <c:v>0.20080020943889806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A-4108-99D7-3D208C0348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2286447"/>
        <c:axId val="1622289775"/>
      </c:barChart>
      <c:catAx>
        <c:axId val="162228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622289775"/>
        <c:crosses val="autoZero"/>
        <c:auto val="1"/>
        <c:lblAlgn val="ctr"/>
        <c:lblOffset val="100"/>
        <c:noMultiLvlLbl val="0"/>
      </c:catAx>
      <c:valAx>
        <c:axId val="162228977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62228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'Anexa 9'!$R$6</c:f>
              <c:strCache>
                <c:ptCount val="1"/>
                <c:pt idx="0">
                  <c:v>Trimestrele I, II și III 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662432972577456"/>
                  <c:y val="4.65116279069767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97-4BFD-9608-C2FA063C8F04}"/>
                </c:ext>
              </c:extLst>
            </c:dLbl>
            <c:dLbl>
              <c:idx val="1"/>
              <c:layout>
                <c:manualLayout>
                  <c:x val="-0.1972222222222222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97-4BFD-9608-C2FA063C8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9'!$Q$7:$Q$9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9'!$R$7:$R$9</c:f>
              <c:numCache>
                <c:formatCode>#,##0.00</c:formatCode>
                <c:ptCount val="3"/>
                <c:pt idx="0">
                  <c:v>3226657493.4600043</c:v>
                </c:pt>
                <c:pt idx="1">
                  <c:v>3691752799.0300045</c:v>
                </c:pt>
                <c:pt idx="2">
                  <c:v>1258253145.7399998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7-4BFD-9608-C2FA063C8F04}"/>
            </c:ext>
          </c:extLst>
        </c:ser>
        <c:ser>
          <c:idx val="1"/>
          <c:order val="1"/>
          <c:tx>
            <c:strRef>
              <c:f>'Anexa 9'!$S$6</c:f>
              <c:strCache>
                <c:ptCount val="1"/>
                <c:pt idx="0">
                  <c:v>Trimestrele I, II și III 2023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818701060425698"/>
                  <c:y val="4.6295550265519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97-4BFD-9608-C2FA063C8F04}"/>
                </c:ext>
              </c:extLst>
            </c:dLbl>
            <c:dLbl>
              <c:idx val="1"/>
              <c:layout>
                <c:manualLayout>
                  <c:x val="-0.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97-4BFD-9608-C2FA063C8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9'!$Q$7:$Q$9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9'!$S$7:$S$9</c:f>
              <c:numCache>
                <c:formatCode>#,##0.00</c:formatCode>
                <c:ptCount val="3"/>
                <c:pt idx="0">
                  <c:v>3567258085</c:v>
                </c:pt>
                <c:pt idx="1">
                  <c:v>3863699970.7800007</c:v>
                </c:pt>
                <c:pt idx="2">
                  <c:v>1867039946.1499999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7-4BFD-9608-C2FA063C8F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5813615"/>
        <c:axId val="2065816975"/>
      </c:barChart>
      <c:catAx>
        <c:axId val="2065813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065816975"/>
        <c:crosses val="autoZero"/>
        <c:auto val="1"/>
        <c:lblAlgn val="ctr"/>
        <c:lblOffset val="100"/>
        <c:noMultiLvlLbl val="0"/>
      </c:catAx>
      <c:valAx>
        <c:axId val="206581697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06581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43033061280743"/>
          <c:y val="5.0315097039845338E-2"/>
          <c:w val="0.77263130108517275"/>
          <c:h val="0.85767718945394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10'!$R$12</c:f>
              <c:strCache>
                <c:ptCount val="1"/>
                <c:pt idx="0">
                  <c:v>Trimestrele I, II și III 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0.17180864764256326"/>
                  <c:y val="3.09488830925580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3-4FFA-B0CA-4FDD1DC3F03F}"/>
                </c:ext>
              </c:extLst>
            </c:dLbl>
            <c:dLbl>
              <c:idx val="5"/>
              <c:layout>
                <c:manualLayout>
                  <c:x val="-7.6013789021035172E-2"/>
                  <c:y val="0"/>
                </c:manualLayout>
              </c:layout>
              <c:tx>
                <c:rich>
                  <a:bodyPr/>
                  <a:lstStyle/>
                  <a:p>
                    <a:fld id="{B2C975B7-571C-470B-9DB3-9E853316DA24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ro-R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EB7-4D31-BD32-8F30BF28F7D7}"/>
                </c:ext>
              </c:extLst>
            </c:dLbl>
            <c:dLbl>
              <c:idx val="6"/>
              <c:layout>
                <c:manualLayout>
                  <c:x val="-9.6508659208204575E-2"/>
                  <c:y val="-2.29432919504995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4C-4DE4-9231-F1730E2C6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10'!$Q$13:$Q$17</c:f>
              <c:strCache>
                <c:ptCount val="5"/>
                <c:pt idx="0">
                  <c:v>Acord cadru</c:v>
                </c:pt>
                <c:pt idx="1">
                  <c:v>Licitaţii deschise</c:v>
                </c:pt>
                <c:pt idx="2">
                  <c:v>Cerere a ofertelor de preţuri</c:v>
                </c:pt>
                <c:pt idx="3">
                  <c:v>Negociere fără publicare</c:v>
                </c:pt>
                <c:pt idx="4">
                  <c:v>Total</c:v>
                </c:pt>
              </c:strCache>
            </c:strRef>
          </c:cat>
          <c:val>
            <c:numRef>
              <c:f>'Anexa 10'!$R$13:$R$17</c:f>
              <c:numCache>
                <c:formatCode>#,##0.00</c:formatCode>
                <c:ptCount val="5"/>
                <c:pt idx="0">
                  <c:v>46033962.170000002</c:v>
                </c:pt>
                <c:pt idx="1">
                  <c:v>6848365832.7200003</c:v>
                </c:pt>
                <c:pt idx="2">
                  <c:v>1148144887.7700002</c:v>
                </c:pt>
                <c:pt idx="3">
                  <c:v>1255453319.2700002</c:v>
                </c:pt>
                <c:pt idx="4">
                  <c:v>9297998001.9300003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C-4DE4-9231-F1730E2C67EA}"/>
            </c:ext>
          </c:extLst>
        </c:ser>
        <c:ser>
          <c:idx val="1"/>
          <c:order val="1"/>
          <c:tx>
            <c:strRef>
              <c:f>'Anexa 10'!$S$12</c:f>
              <c:strCache>
                <c:ptCount val="1"/>
                <c:pt idx="0">
                  <c:v>Trimestrele I, II și III 2024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0.1536234699849370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0-4A5C-9054-FA202E0E2676}"/>
                </c:ext>
              </c:extLst>
            </c:dLbl>
            <c:dLbl>
              <c:idx val="6"/>
              <c:layout>
                <c:manualLayout>
                  <c:x val="-0.11808487779133549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C-4DE4-9231-F1730E2C6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10'!$Q$13:$Q$17</c:f>
              <c:strCache>
                <c:ptCount val="5"/>
                <c:pt idx="0">
                  <c:v>Acord cadru</c:v>
                </c:pt>
                <c:pt idx="1">
                  <c:v>Licitaţii deschise</c:v>
                </c:pt>
                <c:pt idx="2">
                  <c:v>Cerere a ofertelor de preţuri</c:v>
                </c:pt>
                <c:pt idx="3">
                  <c:v>Negociere fără publicare</c:v>
                </c:pt>
                <c:pt idx="4">
                  <c:v>Total</c:v>
                </c:pt>
              </c:strCache>
            </c:strRef>
          </c:cat>
          <c:val>
            <c:numRef>
              <c:f>'Anexa 10'!$S$13:$S$17</c:f>
              <c:numCache>
                <c:formatCode>#,##0.00</c:formatCode>
                <c:ptCount val="5"/>
                <c:pt idx="0">
                  <c:v>27111084.869999997</c:v>
                </c:pt>
                <c:pt idx="1">
                  <c:v>6543348148.9800062</c:v>
                </c:pt>
                <c:pt idx="2">
                  <c:v>1065674459.3500005</c:v>
                </c:pt>
                <c:pt idx="3">
                  <c:v>540529745.02999997</c:v>
                </c:pt>
                <c:pt idx="4">
                  <c:v>8176663438.2300062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C-4DE4-9231-F1730E2C6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0796863"/>
        <c:axId val="790797727"/>
      </c:barChart>
      <c:catAx>
        <c:axId val="7907968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790797727"/>
        <c:crosses val="autoZero"/>
        <c:auto val="1"/>
        <c:lblAlgn val="ctr"/>
        <c:lblOffset val="100"/>
        <c:noMultiLvlLbl val="0"/>
      </c:catAx>
      <c:valAx>
        <c:axId val="790797727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79079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'Anexa 13'!$F$20</c:f>
              <c:strCache>
                <c:ptCount val="1"/>
                <c:pt idx="0">
                  <c:v>Trimestrele I, II și III 2023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111111111111112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B-46AB-9276-234410AE6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13'!$E$21:$E$24</c:f>
              <c:strCache>
                <c:ptCount val="4"/>
                <c:pt idx="0">
                  <c:v>Valoarea medie a unui contract de achiziții publice de bunuri</c:v>
                </c:pt>
                <c:pt idx="1">
                  <c:v>Valoarea medie a unui contract de achiziții publice de lucrări</c:v>
                </c:pt>
                <c:pt idx="2">
                  <c:v>Valoarea medie a unui contract de achiziții publice de servicii</c:v>
                </c:pt>
                <c:pt idx="3">
                  <c:v>Valoarea medie a unui contract de achiziții publice</c:v>
                </c:pt>
              </c:strCache>
            </c:strRef>
          </c:cat>
          <c:val>
            <c:numRef>
              <c:f>'Anexa 13'!$F$21:$F$24</c:f>
              <c:numCache>
                <c:formatCode>#,##0.00</c:formatCode>
                <c:ptCount val="4"/>
                <c:pt idx="0">
                  <c:v>203655.98702714525</c:v>
                </c:pt>
                <c:pt idx="1">
                  <c:v>2897802.3870516713</c:v>
                </c:pt>
                <c:pt idx="2">
                  <c:v>1537193.3296830985</c:v>
                </c:pt>
                <c:pt idx="3">
                  <c:v>473117.56701218459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B-46AB-9276-234410AE67FE}"/>
            </c:ext>
          </c:extLst>
        </c:ser>
        <c:ser>
          <c:idx val="1"/>
          <c:order val="1"/>
          <c:tx>
            <c:strRef>
              <c:f>'Anexa 13'!$G$20</c:f>
              <c:strCache>
                <c:ptCount val="1"/>
                <c:pt idx="0">
                  <c:v>Trimestrele I, II și III 2024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555555555555556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B-46AB-9276-234410AE6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13'!$E$21:$E$24</c:f>
              <c:strCache>
                <c:ptCount val="4"/>
                <c:pt idx="0">
                  <c:v>Valoarea medie a unui contract de achiziții publice de bunuri</c:v>
                </c:pt>
                <c:pt idx="1">
                  <c:v>Valoarea medie a unui contract de achiziții publice de lucrări</c:v>
                </c:pt>
                <c:pt idx="2">
                  <c:v>Valoarea medie a unui contract de achiziții publice de servicii</c:v>
                </c:pt>
                <c:pt idx="3">
                  <c:v>Valoarea medie a unui contract de achiziții publice</c:v>
                </c:pt>
              </c:strCache>
            </c:strRef>
          </c:cat>
          <c:val>
            <c:numRef>
              <c:f>'Anexa 13'!$G$21:$G$24</c:f>
              <c:numCache>
                <c:formatCode>#,##0.00</c:formatCode>
                <c:ptCount val="4"/>
                <c:pt idx="0">
                  <c:v>219858.8781628494</c:v>
                </c:pt>
                <c:pt idx="1">
                  <c:v>2887765.8754351046</c:v>
                </c:pt>
                <c:pt idx="2">
                  <c:v>1004879.3170347488</c:v>
                </c:pt>
                <c:pt idx="3">
                  <c:v>486749.1889576129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B-46AB-9276-234410AE67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06045887"/>
        <c:axId val="1406062111"/>
      </c:barChart>
      <c:catAx>
        <c:axId val="1406045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406062111"/>
        <c:crosses val="autoZero"/>
        <c:auto val="1"/>
        <c:lblAlgn val="ctr"/>
        <c:lblOffset val="100"/>
        <c:noMultiLvlLbl val="0"/>
      </c:catAx>
      <c:valAx>
        <c:axId val="140606211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0604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 w="952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2'!$F$21:$F$30</c:f>
              <c:strCache>
                <c:ptCount val="10"/>
                <c:pt idx="0">
                  <c:v>Răspuns la demers/solicitare</c:v>
                </c:pt>
                <c:pt idx="1">
                  <c:v>Raport de monitorizare</c:v>
                </c:pt>
                <c:pt idx="2">
                  <c:v>Alte scrisori</c:v>
                </c:pt>
                <c:pt idx="3">
                  <c:v>Prezentare informaţie solicitată</c:v>
                </c:pt>
                <c:pt idx="4">
                  <c:v>Citație</c:v>
                </c:pt>
                <c:pt idx="5">
                  <c:v>Aviz</c:v>
                </c:pt>
                <c:pt idx="6">
                  <c:v>Cerere</c:v>
                </c:pt>
                <c:pt idx="7">
                  <c:v>Solicitare prezentare informaţie</c:v>
                </c:pt>
                <c:pt idx="8">
                  <c:v>Solicitarea informației suplimentare la dosar</c:v>
                </c:pt>
                <c:pt idx="9">
                  <c:v>Demers</c:v>
                </c:pt>
              </c:strCache>
            </c:strRef>
          </c:cat>
          <c:val>
            <c:numRef>
              <c:f>'Anexa 2'!$G$21:$G$30</c:f>
              <c:numCache>
                <c:formatCode>General</c:formatCode>
                <c:ptCount val="10"/>
                <c:pt idx="0">
                  <c:v>102</c:v>
                </c:pt>
                <c:pt idx="1">
                  <c:v>68</c:v>
                </c:pt>
                <c:pt idx="2">
                  <c:v>37</c:v>
                </c:pt>
                <c:pt idx="3">
                  <c:v>24</c:v>
                </c:pt>
                <c:pt idx="4">
                  <c:v>21</c:v>
                </c:pt>
                <c:pt idx="5">
                  <c:v>20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0-4D29-9374-A69432853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4506240"/>
        <c:axId val="164544896"/>
      </c:barChart>
      <c:catAx>
        <c:axId val="164506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9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64544896"/>
        <c:crosses val="autoZero"/>
        <c:auto val="1"/>
        <c:lblAlgn val="ctr"/>
        <c:lblOffset val="100"/>
        <c:noMultiLvlLbl val="0"/>
      </c:catAx>
      <c:valAx>
        <c:axId val="1645448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64506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200" b="1" i="0" u="none" strike="noStrike" baseline="0">
                <a:effectLst/>
              </a:rPr>
              <a:t>Cerere a ofertelor de prețuri</a:t>
            </a:r>
            <a:endParaRPr lang="ro-R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0.49779415725757803"/>
          <c:y val="0.11159420289855072"/>
          <c:w val="0.47816213103358185"/>
          <c:h val="0.852979066022544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4'!$E$5</c:f>
              <c:strCache>
                <c:ptCount val="1"/>
                <c:pt idx="0">
                  <c:v>Cerere a ofertelor de prețuri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E9-4D9D-96AC-8225B5EC102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E9-4D9D-96AC-8225B5EC10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4-4EC3-A1BE-76FA6FCA08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E9-4D9D-96AC-8225B5EC10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E9-4D9D-96AC-8225B5EC10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E9-4D9D-96AC-8225B5EC102C}"/>
              </c:ext>
            </c:extLst>
          </c:dPt>
          <c:dLbls>
            <c:dLbl>
              <c:idx val="0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9-4D9D-96AC-8225B5EC102C}"/>
                </c:ext>
              </c:extLst>
            </c:dLbl>
            <c:dLbl>
              <c:idx val="1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E9-4D9D-96AC-8225B5EC102C}"/>
                </c:ext>
              </c:extLst>
            </c:dLbl>
            <c:dLbl>
              <c:idx val="2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6F04-4EC3-A1BE-76FA6FCA087F}"/>
                </c:ext>
              </c:extLst>
            </c:dLbl>
            <c:dLbl>
              <c:idx val="3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E9-4D9D-96AC-8225B5EC102C}"/>
                </c:ext>
              </c:extLst>
            </c:dLbl>
            <c:dLbl>
              <c:idx val="4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9-4D9D-96AC-8225B5EC102C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 algn="l">
                  <a:defRPr lang="en-US"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4'!$B$6:$B$18</c:f>
              <c:strCache>
                <c:ptCount val="13"/>
                <c:pt idx="0">
                  <c:v>Anulat din lipsa ofertelor</c:v>
                </c:pt>
                <c:pt idx="1">
                  <c:v>Anulat - abateri grave de la prevederile legale care afecteaza rezultatul procedurii de atribuire</c:v>
                </c:pt>
                <c:pt idx="2">
                  <c:v>Anulat - oferte neconforme</c:v>
                </c:pt>
                <c:pt idx="3">
                  <c:v>Anulat - oferte elaborate nu in conformitate cu cerintele cuprinse in documentatia de atribuire</c:v>
                </c:pt>
                <c:pt idx="4">
                  <c:v>Anulat din lipsa de oferte calificate</c:v>
                </c:pt>
                <c:pt idx="5">
                  <c:v>Anulat - oferte ce depasesc cu 30% valoarea estimata a achizitiei</c:v>
                </c:pt>
                <c:pt idx="6">
                  <c:v>Anulat de AC - multiple motive</c:v>
                </c:pt>
                <c:pt idx="7">
                  <c:v>Anulat din lipsa/insuficienta finantarii</c:v>
                </c:pt>
                <c:pt idx="8">
                  <c:v>Anulat - oferte ce depaseste pragul prevazut de lege</c:v>
                </c:pt>
                <c:pt idx="9">
                  <c:v>Anulat din lipsa concurentei</c:v>
                </c:pt>
                <c:pt idx="10">
                  <c:v>Anulat ca rezultat a deciziei ANSC</c:v>
                </c:pt>
                <c:pt idx="11">
                  <c:v>Anulat - ofertele nu pot fi comparate</c:v>
                </c:pt>
                <c:pt idx="12">
                  <c:v>Anulat - preturi care nu sint justificate temeinic</c:v>
                </c:pt>
              </c:strCache>
            </c:strRef>
          </c:cat>
          <c:val>
            <c:numRef>
              <c:f>'Anexa 4'!$E$6:$E$18</c:f>
              <c:numCache>
                <c:formatCode>General</c:formatCode>
                <c:ptCount val="13"/>
                <c:pt idx="0">
                  <c:v>110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E9-4D9D-96AC-8225B5EC10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090176"/>
        <c:axId val="187160448"/>
      </c:barChart>
      <c:valAx>
        <c:axId val="18716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090176"/>
        <c:crosses val="autoZero"/>
        <c:crossBetween val="between"/>
      </c:valAx>
      <c:catAx>
        <c:axId val="135090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871604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b="1"/>
              <a:t>Licitaţii deschise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'Anexa 4'!$D$5</c:f>
              <c:strCache>
                <c:ptCount val="1"/>
                <c:pt idx="0">
                  <c:v>Licitaţii deschise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6-44EA-85B4-270A41811DF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6-44EA-85B4-270A41811DF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6-44EA-85B4-270A41811D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F6-44EA-85B4-270A41811DF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F6-44EA-85B4-270A41811DF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BF6-44EA-85B4-270A41811DF7}"/>
              </c:ext>
            </c:extLst>
          </c:dPt>
          <c:dLbls>
            <c:dLbl>
              <c:idx val="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F6-44EA-85B4-270A41811DF7}"/>
                </c:ext>
              </c:extLst>
            </c:dLbl>
            <c:dLbl>
              <c:idx val="1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F6-44EA-85B4-270A41811DF7}"/>
                </c:ext>
              </c:extLst>
            </c:dLbl>
            <c:dLbl>
              <c:idx val="2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BF6-44EA-85B4-270A41811DF7}"/>
                </c:ext>
              </c:extLst>
            </c:dLbl>
            <c:dLbl>
              <c:idx val="3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1BF6-44EA-85B4-270A41811DF7}"/>
                </c:ext>
              </c:extLst>
            </c:dLbl>
            <c:dLbl>
              <c:idx val="4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F6-44EA-85B4-270A41811DF7}"/>
                </c:ext>
              </c:extLst>
            </c:dLbl>
            <c:dLbl>
              <c:idx val="5"/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F6-44EA-85B4-270A41811DF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4'!$B$6:$B$18</c:f>
              <c:strCache>
                <c:ptCount val="13"/>
                <c:pt idx="0">
                  <c:v>Anulat din lipsa ofertelor</c:v>
                </c:pt>
                <c:pt idx="1">
                  <c:v>Anulat - abateri grave de la prevederile legale care afecteaza rezultatul procedurii de atribuire</c:v>
                </c:pt>
                <c:pt idx="2">
                  <c:v>Anulat - oferte neconforme</c:v>
                </c:pt>
                <c:pt idx="3">
                  <c:v>Anulat - oferte elaborate nu in conformitate cu cerintele cuprinse in documentatia de atribuire</c:v>
                </c:pt>
                <c:pt idx="4">
                  <c:v>Anulat din lipsa de oferte calificate</c:v>
                </c:pt>
                <c:pt idx="5">
                  <c:v>Anulat - oferte ce depasesc cu 30% valoarea estimata a achizitiei</c:v>
                </c:pt>
                <c:pt idx="6">
                  <c:v>Anulat de AC - multiple motive</c:v>
                </c:pt>
                <c:pt idx="7">
                  <c:v>Anulat din lipsa/insuficienta finantarii</c:v>
                </c:pt>
                <c:pt idx="8">
                  <c:v>Anulat - oferte ce depaseste pragul prevazut de lege</c:v>
                </c:pt>
                <c:pt idx="9">
                  <c:v>Anulat din lipsa concurentei</c:v>
                </c:pt>
                <c:pt idx="10">
                  <c:v>Anulat ca rezultat a deciziei ANSC</c:v>
                </c:pt>
                <c:pt idx="11">
                  <c:v>Anulat - ofertele nu pot fi comparate</c:v>
                </c:pt>
                <c:pt idx="12">
                  <c:v>Anulat - preturi care nu sint justificate temeinic</c:v>
                </c:pt>
              </c:strCache>
            </c:strRef>
          </c:cat>
          <c:val>
            <c:numRef>
              <c:f>'Anexa 4'!$D$6:$D$18</c:f>
              <c:numCache>
                <c:formatCode>General</c:formatCode>
                <c:ptCount val="13"/>
                <c:pt idx="0">
                  <c:v>75</c:v>
                </c:pt>
                <c:pt idx="1">
                  <c:v>55</c:v>
                </c:pt>
                <c:pt idx="2">
                  <c:v>37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12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F6-44EA-85B4-270A41811D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7677824"/>
        <c:axId val="157675904"/>
      </c:barChart>
      <c:valAx>
        <c:axId val="15767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677824"/>
        <c:crosses val="autoZero"/>
        <c:crossBetween val="between"/>
      </c:valAx>
      <c:catAx>
        <c:axId val="1576778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576759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72759270734901"/>
          <c:y val="0.14830170672056336"/>
          <c:w val="0.69182942822261695"/>
          <c:h val="0.71694424551629377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6-47C4-A1A1-56D3EC00877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6-47C4-A1A1-56D3EC008778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6-47C4-A1A1-56D3EC008778}"/>
              </c:ext>
            </c:extLst>
          </c:dPt>
          <c:dLbls>
            <c:dLbl>
              <c:idx val="0"/>
              <c:layout>
                <c:manualLayout>
                  <c:x val="-0.38050271323346874"/>
                  <c:y val="0.1721550496957427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6-47C4-A1A1-56D3EC008778}"/>
                </c:ext>
              </c:extLst>
            </c:dLbl>
            <c:dLbl>
              <c:idx val="1"/>
              <c:layout>
                <c:manualLayout>
                  <c:x val="-0.28787661544153398"/>
                  <c:y val="-9.922353938546905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E5A6-47C4-A1A1-56D3EC008778}"/>
                </c:ext>
              </c:extLst>
            </c:dLbl>
            <c:dLbl>
              <c:idx val="2"/>
              <c:layout>
                <c:manualLayout>
                  <c:x val="-0.27604058357474776"/>
                  <c:y val="-0.20971645476033568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E5A6-47C4-A1A1-56D3EC008778}"/>
                </c:ext>
              </c:extLst>
            </c:dLbl>
            <c:dLbl>
              <c:idx val="3"/>
              <c:layout>
                <c:manualLayout>
                  <c:x val="0.30567279008339993"/>
                  <c:y val="-0.20049112930582649"/>
                </c:manualLayout>
              </c:layout>
              <c:tx>
                <c:rich>
                  <a:bodyPr/>
                  <a:lstStyle/>
                  <a:p>
                    <a:fld id="{6E26D1B4-AC60-4D37-AB9E-C9BD9E36E10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06A6EC46-3B99-43FA-97CB-50A8273B8F4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2,38%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CF3-4989-AB1D-6991E56FF45B}"/>
                </c:ext>
              </c:extLst>
            </c:dLbl>
            <c:dLbl>
              <c:idx val="4"/>
              <c:layout>
                <c:manualLayout>
                  <c:x val="0.43230876191144219"/>
                  <c:y val="-3.0139099886928172E-2"/>
                </c:manualLayout>
              </c:layout>
              <c:tx>
                <c:rich>
                  <a:bodyPr/>
                  <a:lstStyle/>
                  <a:p>
                    <a:fld id="{89341E3E-C34B-4F1B-A706-77ACA8DD141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CFEF27A0-2067-4FAE-9A8B-683901CBAD3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3,23%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CF3-4989-AB1D-6991E56FF45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('Anexa 5'!$D$167,'Anexa 5'!$F$167,'Anexa 5'!$H$167,'Anexa 5'!$J$167,'Anexa 5'!$L$167)</c:f>
              <c:strCache>
                <c:ptCount val="5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ajustare</c:v>
                </c:pt>
                <c:pt idx="3">
                  <c:v>Suma total acorduri adiționale de micșorare</c:v>
                </c:pt>
                <c:pt idx="4">
                  <c:v>Suma total acorduri adiționale de rezoluțiune</c:v>
                </c:pt>
              </c:strCache>
            </c:strRef>
          </c:cat>
          <c:val>
            <c:numRef>
              <c:f>('Anexa 5'!$D$157,'Anexa 5'!$F$157,'Anexa 5'!$H$157,'Anexa 5'!$J$157,'Anexa 5'!$L$157)</c:f>
              <c:numCache>
                <c:formatCode>#,##0.00</c:formatCode>
                <c:ptCount val="5"/>
                <c:pt idx="0">
                  <c:v>6800121628.6499901</c:v>
                </c:pt>
                <c:pt idx="1">
                  <c:v>118288150.59999999</c:v>
                </c:pt>
                <c:pt idx="2">
                  <c:v>35802728.920000002</c:v>
                </c:pt>
                <c:pt idx="3">
                  <c:v>-177644311.98999998</c:v>
                </c:pt>
                <c:pt idx="4">
                  <c:v>-233220047.19999999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6-47C4-A1A1-56D3EC00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57432310390762"/>
          <c:y val="0.15919704565689882"/>
          <c:w val="0.68531594071159951"/>
          <c:h val="0.72726707268743218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7F-44A3-8962-11F801DE2E66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7F-44A3-8962-11F801DE2E66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7F-44A3-8962-11F801DE2E66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7F-44A3-8962-11F801DE2E66}"/>
              </c:ext>
            </c:extLst>
          </c:dPt>
          <c:dLbls>
            <c:dLbl>
              <c:idx val="0"/>
              <c:layout>
                <c:manualLayout>
                  <c:x val="-0.40057725294093277"/>
                  <c:y val="0.1430231485070301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62166027602744"/>
                      <c:h val="0.12789215864146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7F-44A3-8962-11F801DE2E66}"/>
                </c:ext>
              </c:extLst>
            </c:dLbl>
            <c:dLbl>
              <c:idx val="1"/>
              <c:layout>
                <c:manualLayout>
                  <c:x val="-0.48882764504077481"/>
                  <c:y val="-6.5276489135135271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377793493374526"/>
                      <c:h val="0.182397631407311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7F-44A3-8962-11F801DE2E66}"/>
                </c:ext>
              </c:extLst>
            </c:dLbl>
            <c:dLbl>
              <c:idx val="2"/>
              <c:layout>
                <c:manualLayout>
                  <c:x val="-0.22857386697142471"/>
                  <c:y val="-0.23412601566904551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373639131940414"/>
                      <c:h val="0.142710648698861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7F-44A3-8962-11F801DE2E66}"/>
                </c:ext>
              </c:extLst>
            </c:dLbl>
            <c:dLbl>
              <c:idx val="3"/>
              <c:layout>
                <c:manualLayout>
                  <c:x val="0.25603248605152651"/>
                  <c:y val="-0.2286814428960163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29749245258494"/>
                      <c:h val="0.16119585955196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7F-44A3-8962-11F801DE2E66}"/>
                </c:ext>
              </c:extLst>
            </c:dLbl>
            <c:dLbl>
              <c:idx val="4"/>
              <c:layout>
                <c:manualLayout>
                  <c:x val="0.31886805783923677"/>
                  <c:y val="-1.37898041384178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52-46BD-8323-3B8BA6C0F47B}"/>
                </c:ext>
              </c:extLst>
            </c:dLbl>
            <c:dLbl>
              <c:idx val="5"/>
              <c:layout>
                <c:manualLayout>
                  <c:x val="0.3692224819845451"/>
                  <c:y val="0.4372693107477742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52-46BD-8323-3B8BA6C0F47B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5'!$C$167,'Anexa 5'!$E$167,'Anexa 5'!$G$167,'Anexa 5'!$I$167,'Anexa 5'!$K$167,'Anexa 5'!$M$167)</c:f>
              <c:strCache>
                <c:ptCount val="6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ajustare</c:v>
                </c:pt>
                <c:pt idx="3">
                  <c:v>Nr. total acorduri adiționale de micșorare</c:v>
                </c:pt>
                <c:pt idx="4">
                  <c:v>Nr. total acorduri adiționale de rezoluțiune</c:v>
                </c:pt>
                <c:pt idx="5">
                  <c:v>Alte acorduri adiționale</c:v>
                </c:pt>
              </c:strCache>
            </c:strRef>
          </c:cat>
          <c:val>
            <c:numRef>
              <c:f>('Anexa 5'!$C$157,'Anexa 5'!$E$157,'Anexa 5'!$G$157,'Anexa 5'!$I$157,'Anexa 5'!$K$157,'Anexa 5'!$M$157)</c:f>
              <c:numCache>
                <c:formatCode>#,##0</c:formatCode>
                <c:ptCount val="6"/>
                <c:pt idx="0">
                  <c:v>12770</c:v>
                </c:pt>
                <c:pt idx="1">
                  <c:v>259</c:v>
                </c:pt>
                <c:pt idx="2">
                  <c:v>35</c:v>
                </c:pt>
                <c:pt idx="3">
                  <c:v>583</c:v>
                </c:pt>
                <c:pt idx="4" formatCode="0">
                  <c:v>36</c:v>
                </c:pt>
                <c:pt idx="5" formatCode="General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7F-44A3-8962-11F801DE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98675271701296"/>
          <c:y val="3.9043780389316926E-2"/>
          <c:w val="0.77239058504830482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5'!$B$164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 sz="1000" b="1">
                      <a:solidFill>
                        <a:sysClr val="windowText" lastClr="000000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7F2-40E1-A731-9DE3FD906D11}"/>
                </c:ext>
              </c:extLst>
            </c:dLbl>
            <c:dLbl>
              <c:idx val="7"/>
              <c:layout>
                <c:manualLayout>
                  <c:x val="-9.3013316526028331E-2"/>
                  <c:y val="-3.2682698860069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C-415C-86FF-52E58DEFAFC2}"/>
                </c:ext>
              </c:extLst>
            </c:dLbl>
            <c:dLbl>
              <c:idx val="9"/>
              <c:layout>
                <c:manualLayout>
                  <c:x val="-1.102045398057600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5'!$C$167,'Anexa 5'!$D$167,'Anexa 5'!$E$167,'Anexa 5'!$F$167,'Anexa 5'!$G$167,'Anexa 5'!$H$167,'Anexa 5'!$I$167,'Anexa 5'!$J$167,'Anexa 5'!$K$167,'Anexa 5'!$L$167,'Anexa 5'!$M$167,'Anexa 5'!$N$167,'Anexa 5'!$O$167)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5'!$C$164:$O$164</c:f>
              <c:numCache>
                <c:formatCode>#,##0.00</c:formatCode>
                <c:ptCount val="13"/>
                <c:pt idx="0" formatCode="0.00">
                  <c:v>91.503523884103373</c:v>
                </c:pt>
                <c:pt idx="1">
                  <c:v>39.906923469966678</c:v>
                </c:pt>
                <c:pt idx="2">
                  <c:v>54.440154440154437</c:v>
                </c:pt>
                <c:pt idx="3">
                  <c:v>27.465382301784</c:v>
                </c:pt>
                <c:pt idx="4">
                  <c:v>0</c:v>
                </c:pt>
                <c:pt idx="5">
                  <c:v>0</c:v>
                </c:pt>
                <c:pt idx="6">
                  <c:v>75.64322469982848</c:v>
                </c:pt>
                <c:pt idx="7">
                  <c:v>13.125937745370987</c:v>
                </c:pt>
                <c:pt idx="8">
                  <c:v>55.555555555555557</c:v>
                </c:pt>
                <c:pt idx="9">
                  <c:v>2.6249693812770998</c:v>
                </c:pt>
                <c:pt idx="10">
                  <c:v>56.140350877192979</c:v>
                </c:pt>
                <c:pt idx="11">
                  <c:v>88.97682709447416</c:v>
                </c:pt>
                <c:pt idx="12">
                  <c:v>41.519542113673118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F2-40E1-A731-9DE3FD906D11}"/>
            </c:ext>
          </c:extLst>
        </c:ser>
        <c:ser>
          <c:idx val="1"/>
          <c:order val="1"/>
          <c:tx>
            <c:strRef>
              <c:f>'Anexa 5'!$B$165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175527659841637E-3"/>
                  <c:y val="-1.198351781407145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E-42AE-951F-ACEAB782C64E}"/>
                </c:ext>
              </c:extLst>
            </c:dLbl>
            <c:dLbl>
              <c:idx val="11"/>
              <c:layout>
                <c:manualLayout>
                  <c:x val="3.86120620664164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5'!$C$167,'Anexa 5'!$D$167,'Anexa 5'!$E$167,'Anexa 5'!$F$167,'Anexa 5'!$G$167,'Anexa 5'!$H$167,'Anexa 5'!$I$167,'Anexa 5'!$J$167,'Anexa 5'!$K$167,'Anexa 5'!$L$167,'Anexa 5'!$M$167,'Anexa 5'!$N$167,'Anexa 5'!$O$167)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5'!$C$165:$O$165</c:f>
              <c:numCache>
                <c:formatCode>#,##0.00</c:formatCode>
                <c:ptCount val="13"/>
                <c:pt idx="0" formatCode="0.00">
                  <c:v>4.4009397024275643</c:v>
                </c:pt>
                <c:pt idx="1">
                  <c:v>49.271351811617073</c:v>
                </c:pt>
                <c:pt idx="2">
                  <c:v>40.54054054054054</c:v>
                </c:pt>
                <c:pt idx="3">
                  <c:v>70.989527923179836</c:v>
                </c:pt>
                <c:pt idx="4">
                  <c:v>100</c:v>
                </c:pt>
                <c:pt idx="5">
                  <c:v>100</c:v>
                </c:pt>
                <c:pt idx="6">
                  <c:v>13.893653516295025</c:v>
                </c:pt>
                <c:pt idx="7">
                  <c:v>66.697160068187102</c:v>
                </c:pt>
                <c:pt idx="8">
                  <c:v>30.555555555555557</c:v>
                </c:pt>
                <c:pt idx="9">
                  <c:v>96.681646302316679</c:v>
                </c:pt>
                <c:pt idx="10">
                  <c:v>35.087719298245617</c:v>
                </c:pt>
                <c:pt idx="11">
                  <c:v>6.5169340463458107</c:v>
                </c:pt>
                <c:pt idx="12">
                  <c:v>47.778629784773756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F2-40E1-A731-9DE3FD906D11}"/>
            </c:ext>
          </c:extLst>
        </c:ser>
        <c:ser>
          <c:idx val="2"/>
          <c:order val="2"/>
          <c:tx>
            <c:strRef>
              <c:f>'Anexa 5'!$B$166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51368623254444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E-42AE-951F-ACEAB782C64E}"/>
                </c:ext>
              </c:extLst>
            </c:dLbl>
            <c:dLbl>
              <c:idx val="2"/>
              <c:layout>
                <c:manualLayout>
                  <c:x val="-1.4302237109263454E-3"/>
                  <c:y val="-1.198351781407145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06-47BD-9278-02DEFCC9ABB1}"/>
                </c:ext>
              </c:extLst>
            </c:dLbl>
            <c:dLbl>
              <c:idx val="3"/>
              <c:layout>
                <c:manualLayout>
                  <c:x val="-6.11991843798607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06-47BD-9278-02DEFCC9ABB1}"/>
                </c:ext>
              </c:extLst>
            </c:dLbl>
            <c:dLbl>
              <c:idx val="5"/>
              <c:layout>
                <c:manualLayout>
                  <c:x val="-4.3932376656825702E-3"/>
                  <c:y val="-2.45120209910396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659653975456331E-2"/>
                      <c:h val="2.3212948214527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7F2-40E1-A731-9DE3FD906D11}"/>
                </c:ext>
              </c:extLst>
            </c:dLbl>
            <c:dLbl>
              <c:idx val="6"/>
              <c:layout>
                <c:manualLayout>
                  <c:x val="-4.36435299284127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06-47BD-9278-02DEFCC9ABB1}"/>
                </c:ext>
              </c:extLst>
            </c:dLbl>
            <c:dLbl>
              <c:idx val="8"/>
              <c:layout>
                <c:manualLayout>
                  <c:x val="-7.1661234738838958E-4"/>
                  <c:y val="-5.991758136063967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A-4F07-9594-1F27773E4456}"/>
                </c:ext>
              </c:extLst>
            </c:dLbl>
            <c:dLbl>
              <c:idx val="9"/>
              <c:layout>
                <c:manualLayout>
                  <c:x val="4.2964677651026489E-4"/>
                  <c:y val="-5.991758136063967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A-4F07-9594-1F27773E4456}"/>
                </c:ext>
              </c:extLst>
            </c:dLbl>
            <c:dLbl>
              <c:idx val="11"/>
              <c:layout>
                <c:manualLayout>
                  <c:x val="5.9130557510507879E-3"/>
                  <c:y val="-1.49793972675893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/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5'!$C$167,'Anexa 5'!$D$167,'Anexa 5'!$E$167,'Anexa 5'!$F$167,'Anexa 5'!$G$167,'Anexa 5'!$H$167,'Anexa 5'!$I$167,'Anexa 5'!$J$167,'Anexa 5'!$K$167,'Anexa 5'!$L$167,'Anexa 5'!$M$167,'Anexa 5'!$N$167,'Anexa 5'!$O$167)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5'!$C$166:$O$166</c:f>
              <c:numCache>
                <c:formatCode>#,##0.00</c:formatCode>
                <c:ptCount val="13"/>
                <c:pt idx="0" formatCode="0.00">
                  <c:v>4.0955364134690679</c:v>
                </c:pt>
                <c:pt idx="1">
                  <c:v>10.821724718416458</c:v>
                </c:pt>
                <c:pt idx="2">
                  <c:v>5.019305019305019</c:v>
                </c:pt>
                <c:pt idx="3">
                  <c:v>1.5450897750361818</c:v>
                </c:pt>
                <c:pt idx="4">
                  <c:v>0</c:v>
                </c:pt>
                <c:pt idx="5">
                  <c:v>0</c:v>
                </c:pt>
                <c:pt idx="6">
                  <c:v>10.463121783876501</c:v>
                </c:pt>
                <c:pt idx="7">
                  <c:v>20.176902186441914</c:v>
                </c:pt>
                <c:pt idx="8">
                  <c:v>13.888888888888889</c:v>
                </c:pt>
                <c:pt idx="9">
                  <c:v>0.69338431640622711</c:v>
                </c:pt>
                <c:pt idx="10">
                  <c:v>8.7719298245614041</c:v>
                </c:pt>
                <c:pt idx="11">
                  <c:v>4.5062388591800353</c:v>
                </c:pt>
                <c:pt idx="12">
                  <c:v>10.701828101553142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7F2-40E1-A731-9DE3FD90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576704"/>
        <c:axId val="171590784"/>
      </c:barChart>
      <c:catAx>
        <c:axId val="17157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1000"/>
            </a:pPr>
            <a:endParaRPr lang="ro-RO"/>
          </a:p>
        </c:txPr>
        <c:crossAx val="171590784"/>
        <c:crosses val="autoZero"/>
        <c:auto val="1"/>
        <c:lblAlgn val="ctr"/>
        <c:lblOffset val="100"/>
        <c:noMultiLvlLbl val="0"/>
      </c:catAx>
      <c:valAx>
        <c:axId val="171590784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157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30348734689063"/>
          <c:y val="0.95530547732628612"/>
          <c:w val="0.48575838611128069"/>
          <c:h val="2.34912992253768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76335857745365"/>
          <c:y val="0.1550537409242152"/>
          <c:w val="0.64599769568456811"/>
          <c:h val="0.71731003978270669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F3-4570-B30C-603D4AB5E0B5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F3-4570-B30C-603D4AB5E0B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F3-4570-B30C-603D4AB5E0B5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C4C-4C9B-AE00-3B0449D92336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4C-4C9B-AE00-3B0449D92336}"/>
              </c:ext>
            </c:extLst>
          </c:dPt>
          <c:dLbls>
            <c:dLbl>
              <c:idx val="0"/>
              <c:layout>
                <c:manualLayout>
                  <c:x val="-0.39089916081447795"/>
                  <c:y val="0.189254365839382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568120058137722"/>
                      <c:h val="0.12768905094927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CF3-4570-B30C-603D4AB5E0B5}"/>
                </c:ext>
              </c:extLst>
            </c:dLbl>
            <c:dLbl>
              <c:idx val="1"/>
              <c:layout>
                <c:manualLayout>
                  <c:x val="-0.39395844268314328"/>
                  <c:y val="4.2216082579479675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733716311484062"/>
                      <c:h val="0.20904720044317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CF3-4570-B30C-603D4AB5E0B5}"/>
                </c:ext>
              </c:extLst>
            </c:dLbl>
            <c:dLbl>
              <c:idx val="2"/>
              <c:layout>
                <c:manualLayout>
                  <c:x val="-0.18915619475433854"/>
                  <c:y val="-0.2084677370437569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922537087773984"/>
                      <c:h val="0.15171608914252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CF3-4570-B30C-603D4AB5E0B5}"/>
                </c:ext>
              </c:extLst>
            </c:dLbl>
            <c:dLbl>
              <c:idx val="3"/>
              <c:layout>
                <c:manualLayout>
                  <c:x val="0.40700536539229243"/>
                  <c:y val="-0.1674202926705377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339017245973515"/>
                      <c:h val="0.20553101987285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C4C-4C9B-AE00-3B0449D92336}"/>
                </c:ext>
              </c:extLst>
            </c:dLbl>
            <c:dLbl>
              <c:idx val="4"/>
              <c:layout>
                <c:manualLayout>
                  <c:x val="0.4275757679923477"/>
                  <c:y val="6.43588868727923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CC4C-4C9B-AE00-3B0449D92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('Anexa 6'!$D$173,'Anexa 6'!$F$173,'Anexa 6'!$H$173,'Anexa 6'!$J$173,'Anexa 6'!$L$173)</c:f>
              <c:strCache>
                <c:ptCount val="5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ajustare</c:v>
                </c:pt>
                <c:pt idx="3">
                  <c:v>Suma total acorduri adiționale de micșorare</c:v>
                </c:pt>
                <c:pt idx="4">
                  <c:v>Suma total acorduri adiționale de rezoluțiune</c:v>
                </c:pt>
              </c:strCache>
            </c:strRef>
          </c:cat>
          <c:val>
            <c:numRef>
              <c:f>('Anexa 6'!$D$163,'Anexa 6'!$F$163,'Anexa 6'!$H$163,'Anexa 6'!$J$163,'Anexa 6'!$L$163)</c:f>
              <c:numCache>
                <c:formatCode>#,##0.00</c:formatCode>
                <c:ptCount val="5"/>
                <c:pt idx="0">
                  <c:v>1078380025.0900006</c:v>
                </c:pt>
                <c:pt idx="1">
                  <c:v>6511615.5599999996</c:v>
                </c:pt>
                <c:pt idx="2">
                  <c:v>0</c:v>
                </c:pt>
                <c:pt idx="3">
                  <c:v>-13393150.99</c:v>
                </c:pt>
                <c:pt idx="4">
                  <c:v>-5824030.3099999996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F3-4570-B30C-603D4AB5E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3265464977927"/>
          <c:y val="0.13292169943998497"/>
          <c:w val="0.7334492782255625"/>
          <c:h val="0.70997665334748195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2-4319-9477-D565F0502017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2-4319-9477-D565F0502017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92-4319-9477-D565F0502017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92-4319-9477-D565F0502017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91E-4041-828E-E30CE9E0CEEE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1E-4041-828E-E30CE9E0CEEE}"/>
              </c:ext>
            </c:extLst>
          </c:dPt>
          <c:dLbls>
            <c:dLbl>
              <c:idx val="0"/>
              <c:layout>
                <c:manualLayout>
                  <c:x val="-0.23013417083539908"/>
                  <c:y val="0.24345496186177484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01581160963518"/>
                      <c:h val="0.1347231817230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92-4319-9477-D565F0502017}"/>
                </c:ext>
              </c:extLst>
            </c:dLbl>
            <c:dLbl>
              <c:idx val="1"/>
              <c:layout>
                <c:manualLayout>
                  <c:x val="-0.5503432791948869"/>
                  <c:y val="2.0308795231470253E-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847310362451549"/>
                      <c:h val="0.220810549403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92-4319-9477-D565F0502017}"/>
                </c:ext>
              </c:extLst>
            </c:dLbl>
            <c:dLbl>
              <c:idx val="2"/>
              <c:layout>
                <c:manualLayout>
                  <c:x val="-0.44922829057808078"/>
                  <c:y val="-0.205879988559378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5681964619048523"/>
                      <c:h val="0.178484904641744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D92-4319-9477-D565F0502017}"/>
                </c:ext>
              </c:extLst>
            </c:dLbl>
            <c:dLbl>
              <c:idx val="3"/>
              <c:layout>
                <c:manualLayout>
                  <c:x val="0.24415928121073271"/>
                  <c:y val="-0.1898747539674077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90530915688833"/>
                      <c:h val="0.216483295169722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D92-4319-9477-D565F0502017}"/>
                </c:ext>
              </c:extLst>
            </c:dLbl>
            <c:dLbl>
              <c:idx val="4"/>
              <c:layout>
                <c:manualLayout>
                  <c:x val="0.29043876752247111"/>
                  <c:y val="6.17937404908297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1E-4041-828E-E30CE9E0CEEE}"/>
                </c:ext>
              </c:extLst>
            </c:dLbl>
            <c:dLbl>
              <c:idx val="5"/>
              <c:layout>
                <c:manualLayout>
                  <c:x val="0.25047012979002081"/>
                  <c:y val="0.6098773518007976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1E-4041-828E-E30CE9E0CEEE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6'!$C$173,'Anexa 6'!$E$173,'Anexa 6'!$G$173,'Anexa 6'!$I$173,'Anexa 6'!$K$173,'Anexa 6'!$M$173)</c:f>
              <c:strCache>
                <c:ptCount val="6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ajustare</c:v>
                </c:pt>
                <c:pt idx="3">
                  <c:v>Nr. total acorduri adiționale de micșorare</c:v>
                </c:pt>
                <c:pt idx="4">
                  <c:v>Nr. total acorduri adiționale de rezoluțiune</c:v>
                </c:pt>
                <c:pt idx="5">
                  <c:v>Alte acorduri adiționale</c:v>
                </c:pt>
              </c:strCache>
            </c:strRef>
          </c:cat>
          <c:val>
            <c:numRef>
              <c:f>('Anexa 6'!$C$163,'Anexa 6'!$E$163,'Anexa 6'!$G$163,'Anexa 6'!$I$163,'Anexa 6'!$K$163,'Anexa 6'!$M$163)</c:f>
              <c:numCache>
                <c:formatCode>#,##0</c:formatCode>
                <c:ptCount val="6"/>
                <c:pt idx="0">
                  <c:v>3969</c:v>
                </c:pt>
                <c:pt idx="1">
                  <c:v>131</c:v>
                </c:pt>
                <c:pt idx="2">
                  <c:v>0</c:v>
                </c:pt>
                <c:pt idx="3" formatCode="0">
                  <c:v>278</c:v>
                </c:pt>
                <c:pt idx="4" formatCode="0">
                  <c:v>16</c:v>
                </c:pt>
                <c:pt idx="5" formatCode="General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92-4319-9477-D565F0502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3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1962150</xdr:colOff>
      <xdr:row>25</xdr:row>
      <xdr:rowOff>142876</xdr:rowOff>
    </xdr:from>
    <xdr:to>
      <xdr:col>6</xdr:col>
      <xdr:colOff>23812</xdr:colOff>
      <xdr:row>60</xdr:row>
      <xdr:rowOff>133351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20</xdr:row>
      <xdr:rowOff>152401</xdr:rowOff>
    </xdr:from>
    <xdr:to>
      <xdr:col>4</xdr:col>
      <xdr:colOff>504825</xdr:colOff>
      <xdr:row>40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740569</xdr:colOff>
      <xdr:row>26</xdr:row>
      <xdr:rowOff>47627</xdr:rowOff>
    </xdr:from>
    <xdr:to>
      <xdr:col>5</xdr:col>
      <xdr:colOff>0</xdr:colOff>
      <xdr:row>57</xdr:row>
      <xdr:rowOff>83343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26</xdr:row>
      <xdr:rowOff>61916</xdr:rowOff>
    </xdr:from>
    <xdr:to>
      <xdr:col>23</xdr:col>
      <xdr:colOff>511969</xdr:colOff>
      <xdr:row>57</xdr:row>
      <xdr:rowOff>71437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173491</xdr:colOff>
      <xdr:row>166</xdr:row>
      <xdr:rowOff>914400</xdr:rowOff>
    </xdr:from>
    <xdr:to>
      <xdr:col>8</xdr:col>
      <xdr:colOff>217714</xdr:colOff>
      <xdr:row>200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227034</xdr:colOff>
      <xdr:row>166</xdr:row>
      <xdr:rowOff>689679</xdr:rowOff>
    </xdr:from>
    <xdr:to>
      <xdr:col>21</xdr:col>
      <xdr:colOff>143276</xdr:colOff>
      <xdr:row>198</xdr:row>
      <xdr:rowOff>112593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179916</xdr:colOff>
      <xdr:row>208</xdr:row>
      <xdr:rowOff>113242</xdr:rowOff>
    </xdr:from>
    <xdr:to>
      <xdr:col>8</xdr:col>
      <xdr:colOff>302558</xdr:colOff>
      <xdr:row>258</xdr:row>
      <xdr:rowOff>40821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317188</xdr:colOff>
      <xdr:row>172</xdr:row>
      <xdr:rowOff>694080</xdr:rowOff>
    </xdr:from>
    <xdr:to>
      <xdr:col>7</xdr:col>
      <xdr:colOff>465667</xdr:colOff>
      <xdr:row>202</xdr:row>
      <xdr:rowOff>137585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631263</xdr:colOff>
      <xdr:row>173</xdr:row>
      <xdr:rowOff>10583</xdr:rowOff>
    </xdr:from>
    <xdr:to>
      <xdr:col>17</xdr:col>
      <xdr:colOff>317500</xdr:colOff>
      <xdr:row>202</xdr:row>
      <xdr:rowOff>133849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68979</xdr:colOff>
      <xdr:row>205</xdr:row>
      <xdr:rowOff>32373</xdr:rowOff>
    </xdr:from>
    <xdr:to>
      <xdr:col>11</xdr:col>
      <xdr:colOff>179915</xdr:colOff>
      <xdr:row>253</xdr:row>
      <xdr:rowOff>133225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91</xdr:row>
      <xdr:rowOff>114301</xdr:rowOff>
    </xdr:from>
    <xdr:to>
      <xdr:col>5</xdr:col>
      <xdr:colOff>228600</xdr:colOff>
      <xdr:row>119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247651</xdr:colOff>
      <xdr:row>92</xdr:row>
      <xdr:rowOff>9525</xdr:rowOff>
    </xdr:from>
    <xdr:to>
      <xdr:col>13</xdr:col>
      <xdr:colOff>114300</xdr:colOff>
      <xdr:row>119</xdr:row>
      <xdr:rowOff>66675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952501</xdr:colOff>
      <xdr:row>122</xdr:row>
      <xdr:rowOff>38100</xdr:rowOff>
    </xdr:from>
    <xdr:to>
      <xdr:col>11</xdr:col>
      <xdr:colOff>704850</xdr:colOff>
      <xdr:row>177</xdr:row>
      <xdr:rowOff>76200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15</xdr:row>
      <xdr:rowOff>15322</xdr:rowOff>
    </xdr:from>
    <xdr:to>
      <xdr:col>13</xdr:col>
      <xdr:colOff>38100</xdr:colOff>
      <xdr:row>38</xdr:row>
      <xdr:rowOff>7039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15</xdr:row>
      <xdr:rowOff>156543</xdr:rowOff>
    </xdr:from>
    <xdr:to>
      <xdr:col>5</xdr:col>
      <xdr:colOff>552450</xdr:colOff>
      <xdr:row>38</xdr:row>
      <xdr:rowOff>156543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419100</xdr:colOff>
      <xdr:row>28</xdr:row>
      <xdr:rowOff>147637</xdr:rowOff>
    </xdr:from>
    <xdr:to>
      <xdr:col>21</xdr:col>
      <xdr:colOff>323850</xdr:colOff>
      <xdr:row>45</xdr:row>
      <xdr:rowOff>138112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3305C25-582D-64E0-714D-BC9525462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342900</xdr:colOff>
      <xdr:row>9</xdr:row>
      <xdr:rowOff>414337</xdr:rowOff>
    </xdr:from>
    <xdr:to>
      <xdr:col>21</xdr:col>
      <xdr:colOff>0</xdr:colOff>
      <xdr:row>19</xdr:row>
      <xdr:rowOff>128587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6557F473-EC68-1460-00F7-34067569D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533700</xdr:colOff>
      <xdr:row>11</xdr:row>
      <xdr:rowOff>440417</xdr:rowOff>
    </xdr:from>
    <xdr:to>
      <xdr:col>32</xdr:col>
      <xdr:colOff>254000</xdr:colOff>
      <xdr:row>30</xdr:row>
      <xdr:rowOff>107156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211666</xdr:colOff>
      <xdr:row>15</xdr:row>
      <xdr:rowOff>35984</xdr:rowOff>
    </xdr:from>
    <xdr:to>
      <xdr:col>20</xdr:col>
      <xdr:colOff>275166</xdr:colOff>
      <xdr:row>25</xdr:row>
      <xdr:rowOff>143934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49DCD2E-F11B-0591-52F6-305316368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O41"/>
  <sheetViews>
    <sheetView view="pageBreakPreview" topLeftCell="C1" zoomScale="80" zoomScaleNormal="55" zoomScaleSheetLayoutView="80" workbookViewId="0">
      <selection activeCell="I9" sqref="I9"/>
    </sheetView>
  </sheetViews>
  <sheetFormatPr defaultRowHeight="12.75" x14ac:dyDescent="0.2"/>
  <cols>
    <col min="1" max="1" width="7.42578125" style="1" customWidth="1"/>
    <col min="2" max="2" width="69.85546875" style="1" customWidth="1"/>
    <col min="3" max="3" width="24.5703125" style="2" customWidth="1"/>
    <col min="4" max="4" width="12.28515625" style="1" customWidth="1"/>
    <col min="5" max="7" width="13.28515625" style="1" customWidth="1"/>
    <col min="8" max="8" width="11.28515625" style="1" customWidth="1"/>
    <col min="9" max="9" width="33.85546875" style="1" customWidth="1"/>
    <col min="10" max="257" width="8.85546875" style="1"/>
    <col min="258" max="258" width="7.42578125" style="1" customWidth="1"/>
    <col min="259" max="259" width="54.28515625" style="1" customWidth="1"/>
    <col min="260" max="260" width="0" style="1" hidden="1" customWidth="1"/>
    <col min="261" max="261" width="9.5703125" style="1" customWidth="1"/>
    <col min="262" max="262" width="13.28515625" style="1" customWidth="1"/>
    <col min="263" max="263" width="8.85546875" style="1"/>
    <col min="264" max="264" width="8" style="1" customWidth="1"/>
    <col min="265" max="513" width="8.85546875" style="1"/>
    <col min="514" max="514" width="7.42578125" style="1" customWidth="1"/>
    <col min="515" max="515" width="54.28515625" style="1" customWidth="1"/>
    <col min="516" max="516" width="0" style="1" hidden="1" customWidth="1"/>
    <col min="517" max="517" width="9.5703125" style="1" customWidth="1"/>
    <col min="518" max="518" width="13.28515625" style="1" customWidth="1"/>
    <col min="519" max="519" width="8.85546875" style="1"/>
    <col min="520" max="520" width="8" style="1" customWidth="1"/>
    <col min="521" max="769" width="8.85546875" style="1"/>
    <col min="770" max="770" width="7.42578125" style="1" customWidth="1"/>
    <col min="771" max="771" width="54.28515625" style="1" customWidth="1"/>
    <col min="772" max="772" width="0" style="1" hidden="1" customWidth="1"/>
    <col min="773" max="773" width="9.5703125" style="1" customWidth="1"/>
    <col min="774" max="774" width="13.28515625" style="1" customWidth="1"/>
    <col min="775" max="775" width="8.85546875" style="1"/>
    <col min="776" max="776" width="8" style="1" customWidth="1"/>
    <col min="777" max="1025" width="8.85546875" style="1"/>
    <col min="1026" max="1026" width="7.42578125" style="1" customWidth="1"/>
    <col min="1027" max="1027" width="54.28515625" style="1" customWidth="1"/>
    <col min="1028" max="1028" width="0" style="1" hidden="1" customWidth="1"/>
    <col min="1029" max="1029" width="9.5703125" style="1" customWidth="1"/>
    <col min="1030" max="1030" width="13.28515625" style="1" customWidth="1"/>
    <col min="1031" max="1031" width="8.85546875" style="1"/>
    <col min="1032" max="1032" width="8" style="1" customWidth="1"/>
    <col min="1033" max="1281" width="8.85546875" style="1"/>
    <col min="1282" max="1282" width="7.42578125" style="1" customWidth="1"/>
    <col min="1283" max="1283" width="54.28515625" style="1" customWidth="1"/>
    <col min="1284" max="1284" width="0" style="1" hidden="1" customWidth="1"/>
    <col min="1285" max="1285" width="9.5703125" style="1" customWidth="1"/>
    <col min="1286" max="1286" width="13.28515625" style="1" customWidth="1"/>
    <col min="1287" max="1287" width="8.85546875" style="1"/>
    <col min="1288" max="1288" width="8" style="1" customWidth="1"/>
    <col min="1289" max="1537" width="8.85546875" style="1"/>
    <col min="1538" max="1538" width="7.42578125" style="1" customWidth="1"/>
    <col min="1539" max="1539" width="54.28515625" style="1" customWidth="1"/>
    <col min="1540" max="1540" width="0" style="1" hidden="1" customWidth="1"/>
    <col min="1541" max="1541" width="9.5703125" style="1" customWidth="1"/>
    <col min="1542" max="1542" width="13.28515625" style="1" customWidth="1"/>
    <col min="1543" max="1543" width="8.85546875" style="1"/>
    <col min="1544" max="1544" width="8" style="1" customWidth="1"/>
    <col min="1545" max="1793" width="8.85546875" style="1"/>
    <col min="1794" max="1794" width="7.42578125" style="1" customWidth="1"/>
    <col min="1795" max="1795" width="54.28515625" style="1" customWidth="1"/>
    <col min="1796" max="1796" width="0" style="1" hidden="1" customWidth="1"/>
    <col min="1797" max="1797" width="9.5703125" style="1" customWidth="1"/>
    <col min="1798" max="1798" width="13.28515625" style="1" customWidth="1"/>
    <col min="1799" max="1799" width="8.85546875" style="1"/>
    <col min="1800" max="1800" width="8" style="1" customWidth="1"/>
    <col min="1801" max="2049" width="8.85546875" style="1"/>
    <col min="2050" max="2050" width="7.42578125" style="1" customWidth="1"/>
    <col min="2051" max="2051" width="54.28515625" style="1" customWidth="1"/>
    <col min="2052" max="2052" width="0" style="1" hidden="1" customWidth="1"/>
    <col min="2053" max="2053" width="9.5703125" style="1" customWidth="1"/>
    <col min="2054" max="2054" width="13.28515625" style="1" customWidth="1"/>
    <col min="2055" max="2055" width="8.85546875" style="1"/>
    <col min="2056" max="2056" width="8" style="1" customWidth="1"/>
    <col min="2057" max="2305" width="8.85546875" style="1"/>
    <col min="2306" max="2306" width="7.42578125" style="1" customWidth="1"/>
    <col min="2307" max="2307" width="54.28515625" style="1" customWidth="1"/>
    <col min="2308" max="2308" width="0" style="1" hidden="1" customWidth="1"/>
    <col min="2309" max="2309" width="9.5703125" style="1" customWidth="1"/>
    <col min="2310" max="2310" width="13.28515625" style="1" customWidth="1"/>
    <col min="2311" max="2311" width="8.85546875" style="1"/>
    <col min="2312" max="2312" width="8" style="1" customWidth="1"/>
    <col min="2313" max="2561" width="8.85546875" style="1"/>
    <col min="2562" max="2562" width="7.42578125" style="1" customWidth="1"/>
    <col min="2563" max="2563" width="54.28515625" style="1" customWidth="1"/>
    <col min="2564" max="2564" width="0" style="1" hidden="1" customWidth="1"/>
    <col min="2565" max="2565" width="9.5703125" style="1" customWidth="1"/>
    <col min="2566" max="2566" width="13.28515625" style="1" customWidth="1"/>
    <col min="2567" max="2567" width="8.85546875" style="1"/>
    <col min="2568" max="2568" width="8" style="1" customWidth="1"/>
    <col min="2569" max="2817" width="8.85546875" style="1"/>
    <col min="2818" max="2818" width="7.42578125" style="1" customWidth="1"/>
    <col min="2819" max="2819" width="54.28515625" style="1" customWidth="1"/>
    <col min="2820" max="2820" width="0" style="1" hidden="1" customWidth="1"/>
    <col min="2821" max="2821" width="9.5703125" style="1" customWidth="1"/>
    <col min="2822" max="2822" width="13.28515625" style="1" customWidth="1"/>
    <col min="2823" max="2823" width="8.85546875" style="1"/>
    <col min="2824" max="2824" width="8" style="1" customWidth="1"/>
    <col min="2825" max="3073" width="8.85546875" style="1"/>
    <col min="3074" max="3074" width="7.42578125" style="1" customWidth="1"/>
    <col min="3075" max="3075" width="54.28515625" style="1" customWidth="1"/>
    <col min="3076" max="3076" width="0" style="1" hidden="1" customWidth="1"/>
    <col min="3077" max="3077" width="9.5703125" style="1" customWidth="1"/>
    <col min="3078" max="3078" width="13.28515625" style="1" customWidth="1"/>
    <col min="3079" max="3079" width="8.85546875" style="1"/>
    <col min="3080" max="3080" width="8" style="1" customWidth="1"/>
    <col min="3081" max="3329" width="8.85546875" style="1"/>
    <col min="3330" max="3330" width="7.42578125" style="1" customWidth="1"/>
    <col min="3331" max="3331" width="54.28515625" style="1" customWidth="1"/>
    <col min="3332" max="3332" width="0" style="1" hidden="1" customWidth="1"/>
    <col min="3333" max="3333" width="9.5703125" style="1" customWidth="1"/>
    <col min="3334" max="3334" width="13.28515625" style="1" customWidth="1"/>
    <col min="3335" max="3335" width="8.85546875" style="1"/>
    <col min="3336" max="3336" width="8" style="1" customWidth="1"/>
    <col min="3337" max="3585" width="8.85546875" style="1"/>
    <col min="3586" max="3586" width="7.42578125" style="1" customWidth="1"/>
    <col min="3587" max="3587" width="54.28515625" style="1" customWidth="1"/>
    <col min="3588" max="3588" width="0" style="1" hidden="1" customWidth="1"/>
    <col min="3589" max="3589" width="9.5703125" style="1" customWidth="1"/>
    <col min="3590" max="3590" width="13.28515625" style="1" customWidth="1"/>
    <col min="3591" max="3591" width="8.85546875" style="1"/>
    <col min="3592" max="3592" width="8" style="1" customWidth="1"/>
    <col min="3593" max="3841" width="8.85546875" style="1"/>
    <col min="3842" max="3842" width="7.42578125" style="1" customWidth="1"/>
    <col min="3843" max="3843" width="54.28515625" style="1" customWidth="1"/>
    <col min="3844" max="3844" width="0" style="1" hidden="1" customWidth="1"/>
    <col min="3845" max="3845" width="9.5703125" style="1" customWidth="1"/>
    <col min="3846" max="3846" width="13.28515625" style="1" customWidth="1"/>
    <col min="3847" max="3847" width="8.85546875" style="1"/>
    <col min="3848" max="3848" width="8" style="1" customWidth="1"/>
    <col min="3849" max="4097" width="8.85546875" style="1"/>
    <col min="4098" max="4098" width="7.42578125" style="1" customWidth="1"/>
    <col min="4099" max="4099" width="54.28515625" style="1" customWidth="1"/>
    <col min="4100" max="4100" width="0" style="1" hidden="1" customWidth="1"/>
    <col min="4101" max="4101" width="9.5703125" style="1" customWidth="1"/>
    <col min="4102" max="4102" width="13.28515625" style="1" customWidth="1"/>
    <col min="4103" max="4103" width="8.85546875" style="1"/>
    <col min="4104" max="4104" width="8" style="1" customWidth="1"/>
    <col min="4105" max="4353" width="8.85546875" style="1"/>
    <col min="4354" max="4354" width="7.42578125" style="1" customWidth="1"/>
    <col min="4355" max="4355" width="54.28515625" style="1" customWidth="1"/>
    <col min="4356" max="4356" width="0" style="1" hidden="1" customWidth="1"/>
    <col min="4357" max="4357" width="9.5703125" style="1" customWidth="1"/>
    <col min="4358" max="4358" width="13.28515625" style="1" customWidth="1"/>
    <col min="4359" max="4359" width="8.85546875" style="1"/>
    <col min="4360" max="4360" width="8" style="1" customWidth="1"/>
    <col min="4361" max="4609" width="8.85546875" style="1"/>
    <col min="4610" max="4610" width="7.42578125" style="1" customWidth="1"/>
    <col min="4611" max="4611" width="54.28515625" style="1" customWidth="1"/>
    <col min="4612" max="4612" width="0" style="1" hidden="1" customWidth="1"/>
    <col min="4613" max="4613" width="9.5703125" style="1" customWidth="1"/>
    <col min="4614" max="4614" width="13.28515625" style="1" customWidth="1"/>
    <col min="4615" max="4615" width="8.85546875" style="1"/>
    <col min="4616" max="4616" width="8" style="1" customWidth="1"/>
    <col min="4617" max="4865" width="8.85546875" style="1"/>
    <col min="4866" max="4866" width="7.42578125" style="1" customWidth="1"/>
    <col min="4867" max="4867" width="54.28515625" style="1" customWidth="1"/>
    <col min="4868" max="4868" width="0" style="1" hidden="1" customWidth="1"/>
    <col min="4869" max="4869" width="9.5703125" style="1" customWidth="1"/>
    <col min="4870" max="4870" width="13.28515625" style="1" customWidth="1"/>
    <col min="4871" max="4871" width="8.85546875" style="1"/>
    <col min="4872" max="4872" width="8" style="1" customWidth="1"/>
    <col min="4873" max="5121" width="8.85546875" style="1"/>
    <col min="5122" max="5122" width="7.42578125" style="1" customWidth="1"/>
    <col min="5123" max="5123" width="54.28515625" style="1" customWidth="1"/>
    <col min="5124" max="5124" width="0" style="1" hidden="1" customWidth="1"/>
    <col min="5125" max="5125" width="9.5703125" style="1" customWidth="1"/>
    <col min="5126" max="5126" width="13.28515625" style="1" customWidth="1"/>
    <col min="5127" max="5127" width="8.85546875" style="1"/>
    <col min="5128" max="5128" width="8" style="1" customWidth="1"/>
    <col min="5129" max="5377" width="8.85546875" style="1"/>
    <col min="5378" max="5378" width="7.42578125" style="1" customWidth="1"/>
    <col min="5379" max="5379" width="54.28515625" style="1" customWidth="1"/>
    <col min="5380" max="5380" width="0" style="1" hidden="1" customWidth="1"/>
    <col min="5381" max="5381" width="9.5703125" style="1" customWidth="1"/>
    <col min="5382" max="5382" width="13.28515625" style="1" customWidth="1"/>
    <col min="5383" max="5383" width="8.85546875" style="1"/>
    <col min="5384" max="5384" width="8" style="1" customWidth="1"/>
    <col min="5385" max="5633" width="8.85546875" style="1"/>
    <col min="5634" max="5634" width="7.42578125" style="1" customWidth="1"/>
    <col min="5635" max="5635" width="54.28515625" style="1" customWidth="1"/>
    <col min="5636" max="5636" width="0" style="1" hidden="1" customWidth="1"/>
    <col min="5637" max="5637" width="9.5703125" style="1" customWidth="1"/>
    <col min="5638" max="5638" width="13.28515625" style="1" customWidth="1"/>
    <col min="5639" max="5639" width="8.85546875" style="1"/>
    <col min="5640" max="5640" width="8" style="1" customWidth="1"/>
    <col min="5641" max="5889" width="8.85546875" style="1"/>
    <col min="5890" max="5890" width="7.42578125" style="1" customWidth="1"/>
    <col min="5891" max="5891" width="54.28515625" style="1" customWidth="1"/>
    <col min="5892" max="5892" width="0" style="1" hidden="1" customWidth="1"/>
    <col min="5893" max="5893" width="9.5703125" style="1" customWidth="1"/>
    <col min="5894" max="5894" width="13.28515625" style="1" customWidth="1"/>
    <col min="5895" max="5895" width="8.85546875" style="1"/>
    <col min="5896" max="5896" width="8" style="1" customWidth="1"/>
    <col min="5897" max="6145" width="8.85546875" style="1"/>
    <col min="6146" max="6146" width="7.42578125" style="1" customWidth="1"/>
    <col min="6147" max="6147" width="54.28515625" style="1" customWidth="1"/>
    <col min="6148" max="6148" width="0" style="1" hidden="1" customWidth="1"/>
    <col min="6149" max="6149" width="9.5703125" style="1" customWidth="1"/>
    <col min="6150" max="6150" width="13.28515625" style="1" customWidth="1"/>
    <col min="6151" max="6151" width="8.85546875" style="1"/>
    <col min="6152" max="6152" width="8" style="1" customWidth="1"/>
    <col min="6153" max="6401" width="8.85546875" style="1"/>
    <col min="6402" max="6402" width="7.42578125" style="1" customWidth="1"/>
    <col min="6403" max="6403" width="54.28515625" style="1" customWidth="1"/>
    <col min="6404" max="6404" width="0" style="1" hidden="1" customWidth="1"/>
    <col min="6405" max="6405" width="9.5703125" style="1" customWidth="1"/>
    <col min="6406" max="6406" width="13.28515625" style="1" customWidth="1"/>
    <col min="6407" max="6407" width="8.85546875" style="1"/>
    <col min="6408" max="6408" width="8" style="1" customWidth="1"/>
    <col min="6409" max="6657" width="8.85546875" style="1"/>
    <col min="6658" max="6658" width="7.42578125" style="1" customWidth="1"/>
    <col min="6659" max="6659" width="54.28515625" style="1" customWidth="1"/>
    <col min="6660" max="6660" width="0" style="1" hidden="1" customWidth="1"/>
    <col min="6661" max="6661" width="9.5703125" style="1" customWidth="1"/>
    <col min="6662" max="6662" width="13.28515625" style="1" customWidth="1"/>
    <col min="6663" max="6663" width="8.85546875" style="1"/>
    <col min="6664" max="6664" width="8" style="1" customWidth="1"/>
    <col min="6665" max="6913" width="8.85546875" style="1"/>
    <col min="6914" max="6914" width="7.42578125" style="1" customWidth="1"/>
    <col min="6915" max="6915" width="54.28515625" style="1" customWidth="1"/>
    <col min="6916" max="6916" width="0" style="1" hidden="1" customWidth="1"/>
    <col min="6917" max="6917" width="9.5703125" style="1" customWidth="1"/>
    <col min="6918" max="6918" width="13.28515625" style="1" customWidth="1"/>
    <col min="6919" max="6919" width="8.85546875" style="1"/>
    <col min="6920" max="6920" width="8" style="1" customWidth="1"/>
    <col min="6921" max="7169" width="8.85546875" style="1"/>
    <col min="7170" max="7170" width="7.42578125" style="1" customWidth="1"/>
    <col min="7171" max="7171" width="54.28515625" style="1" customWidth="1"/>
    <col min="7172" max="7172" width="0" style="1" hidden="1" customWidth="1"/>
    <col min="7173" max="7173" width="9.5703125" style="1" customWidth="1"/>
    <col min="7174" max="7174" width="13.28515625" style="1" customWidth="1"/>
    <col min="7175" max="7175" width="8.85546875" style="1"/>
    <col min="7176" max="7176" width="8" style="1" customWidth="1"/>
    <col min="7177" max="7425" width="8.85546875" style="1"/>
    <col min="7426" max="7426" width="7.42578125" style="1" customWidth="1"/>
    <col min="7427" max="7427" width="54.28515625" style="1" customWidth="1"/>
    <col min="7428" max="7428" width="0" style="1" hidden="1" customWidth="1"/>
    <col min="7429" max="7429" width="9.5703125" style="1" customWidth="1"/>
    <col min="7430" max="7430" width="13.28515625" style="1" customWidth="1"/>
    <col min="7431" max="7431" width="8.85546875" style="1"/>
    <col min="7432" max="7432" width="8" style="1" customWidth="1"/>
    <col min="7433" max="7681" width="8.85546875" style="1"/>
    <col min="7682" max="7682" width="7.42578125" style="1" customWidth="1"/>
    <col min="7683" max="7683" width="54.28515625" style="1" customWidth="1"/>
    <col min="7684" max="7684" width="0" style="1" hidden="1" customWidth="1"/>
    <col min="7685" max="7685" width="9.5703125" style="1" customWidth="1"/>
    <col min="7686" max="7686" width="13.28515625" style="1" customWidth="1"/>
    <col min="7687" max="7687" width="8.85546875" style="1"/>
    <col min="7688" max="7688" width="8" style="1" customWidth="1"/>
    <col min="7689" max="7937" width="8.85546875" style="1"/>
    <col min="7938" max="7938" width="7.42578125" style="1" customWidth="1"/>
    <col min="7939" max="7939" width="54.28515625" style="1" customWidth="1"/>
    <col min="7940" max="7940" width="0" style="1" hidden="1" customWidth="1"/>
    <col min="7941" max="7941" width="9.5703125" style="1" customWidth="1"/>
    <col min="7942" max="7942" width="13.28515625" style="1" customWidth="1"/>
    <col min="7943" max="7943" width="8.85546875" style="1"/>
    <col min="7944" max="7944" width="8" style="1" customWidth="1"/>
    <col min="7945" max="8193" width="8.85546875" style="1"/>
    <col min="8194" max="8194" width="7.42578125" style="1" customWidth="1"/>
    <col min="8195" max="8195" width="54.28515625" style="1" customWidth="1"/>
    <col min="8196" max="8196" width="0" style="1" hidden="1" customWidth="1"/>
    <col min="8197" max="8197" width="9.5703125" style="1" customWidth="1"/>
    <col min="8198" max="8198" width="13.28515625" style="1" customWidth="1"/>
    <col min="8199" max="8199" width="8.85546875" style="1"/>
    <col min="8200" max="8200" width="8" style="1" customWidth="1"/>
    <col min="8201" max="8449" width="8.85546875" style="1"/>
    <col min="8450" max="8450" width="7.42578125" style="1" customWidth="1"/>
    <col min="8451" max="8451" width="54.28515625" style="1" customWidth="1"/>
    <col min="8452" max="8452" width="0" style="1" hidden="1" customWidth="1"/>
    <col min="8453" max="8453" width="9.5703125" style="1" customWidth="1"/>
    <col min="8454" max="8454" width="13.28515625" style="1" customWidth="1"/>
    <col min="8455" max="8455" width="8.85546875" style="1"/>
    <col min="8456" max="8456" width="8" style="1" customWidth="1"/>
    <col min="8457" max="8705" width="8.85546875" style="1"/>
    <col min="8706" max="8706" width="7.42578125" style="1" customWidth="1"/>
    <col min="8707" max="8707" width="54.28515625" style="1" customWidth="1"/>
    <col min="8708" max="8708" width="0" style="1" hidden="1" customWidth="1"/>
    <col min="8709" max="8709" width="9.5703125" style="1" customWidth="1"/>
    <col min="8710" max="8710" width="13.28515625" style="1" customWidth="1"/>
    <col min="8711" max="8711" width="8.85546875" style="1"/>
    <col min="8712" max="8712" width="8" style="1" customWidth="1"/>
    <col min="8713" max="8961" width="8.85546875" style="1"/>
    <col min="8962" max="8962" width="7.42578125" style="1" customWidth="1"/>
    <col min="8963" max="8963" width="54.28515625" style="1" customWidth="1"/>
    <col min="8964" max="8964" width="0" style="1" hidden="1" customWidth="1"/>
    <col min="8965" max="8965" width="9.5703125" style="1" customWidth="1"/>
    <col min="8966" max="8966" width="13.28515625" style="1" customWidth="1"/>
    <col min="8967" max="8967" width="8.85546875" style="1"/>
    <col min="8968" max="8968" width="8" style="1" customWidth="1"/>
    <col min="8969" max="9217" width="8.85546875" style="1"/>
    <col min="9218" max="9218" width="7.42578125" style="1" customWidth="1"/>
    <col min="9219" max="9219" width="54.28515625" style="1" customWidth="1"/>
    <col min="9220" max="9220" width="0" style="1" hidden="1" customWidth="1"/>
    <col min="9221" max="9221" width="9.5703125" style="1" customWidth="1"/>
    <col min="9222" max="9222" width="13.28515625" style="1" customWidth="1"/>
    <col min="9223" max="9223" width="8.85546875" style="1"/>
    <col min="9224" max="9224" width="8" style="1" customWidth="1"/>
    <col min="9225" max="9473" width="8.85546875" style="1"/>
    <col min="9474" max="9474" width="7.42578125" style="1" customWidth="1"/>
    <col min="9475" max="9475" width="54.28515625" style="1" customWidth="1"/>
    <col min="9476" max="9476" width="0" style="1" hidden="1" customWidth="1"/>
    <col min="9477" max="9477" width="9.5703125" style="1" customWidth="1"/>
    <col min="9478" max="9478" width="13.28515625" style="1" customWidth="1"/>
    <col min="9479" max="9479" width="8.85546875" style="1"/>
    <col min="9480" max="9480" width="8" style="1" customWidth="1"/>
    <col min="9481" max="9729" width="8.85546875" style="1"/>
    <col min="9730" max="9730" width="7.42578125" style="1" customWidth="1"/>
    <col min="9731" max="9731" width="54.28515625" style="1" customWidth="1"/>
    <col min="9732" max="9732" width="0" style="1" hidden="1" customWidth="1"/>
    <col min="9733" max="9733" width="9.5703125" style="1" customWidth="1"/>
    <col min="9734" max="9734" width="13.28515625" style="1" customWidth="1"/>
    <col min="9735" max="9735" width="8.85546875" style="1"/>
    <col min="9736" max="9736" width="8" style="1" customWidth="1"/>
    <col min="9737" max="9985" width="8.85546875" style="1"/>
    <col min="9986" max="9986" width="7.42578125" style="1" customWidth="1"/>
    <col min="9987" max="9987" width="54.28515625" style="1" customWidth="1"/>
    <col min="9988" max="9988" width="0" style="1" hidden="1" customWidth="1"/>
    <col min="9989" max="9989" width="9.5703125" style="1" customWidth="1"/>
    <col min="9990" max="9990" width="13.28515625" style="1" customWidth="1"/>
    <col min="9991" max="9991" width="8.85546875" style="1"/>
    <col min="9992" max="9992" width="8" style="1" customWidth="1"/>
    <col min="9993" max="10241" width="8.85546875" style="1"/>
    <col min="10242" max="10242" width="7.42578125" style="1" customWidth="1"/>
    <col min="10243" max="10243" width="54.28515625" style="1" customWidth="1"/>
    <col min="10244" max="10244" width="0" style="1" hidden="1" customWidth="1"/>
    <col min="10245" max="10245" width="9.5703125" style="1" customWidth="1"/>
    <col min="10246" max="10246" width="13.28515625" style="1" customWidth="1"/>
    <col min="10247" max="10247" width="8.85546875" style="1"/>
    <col min="10248" max="10248" width="8" style="1" customWidth="1"/>
    <col min="10249" max="10497" width="8.85546875" style="1"/>
    <col min="10498" max="10498" width="7.42578125" style="1" customWidth="1"/>
    <col min="10499" max="10499" width="54.28515625" style="1" customWidth="1"/>
    <col min="10500" max="10500" width="0" style="1" hidden="1" customWidth="1"/>
    <col min="10501" max="10501" width="9.5703125" style="1" customWidth="1"/>
    <col min="10502" max="10502" width="13.28515625" style="1" customWidth="1"/>
    <col min="10503" max="10503" width="8.85546875" style="1"/>
    <col min="10504" max="10504" width="8" style="1" customWidth="1"/>
    <col min="10505" max="10753" width="8.85546875" style="1"/>
    <col min="10754" max="10754" width="7.42578125" style="1" customWidth="1"/>
    <col min="10755" max="10755" width="54.28515625" style="1" customWidth="1"/>
    <col min="10756" max="10756" width="0" style="1" hidden="1" customWidth="1"/>
    <col min="10757" max="10757" width="9.5703125" style="1" customWidth="1"/>
    <col min="10758" max="10758" width="13.28515625" style="1" customWidth="1"/>
    <col min="10759" max="10759" width="8.85546875" style="1"/>
    <col min="10760" max="10760" width="8" style="1" customWidth="1"/>
    <col min="10761" max="11009" width="8.85546875" style="1"/>
    <col min="11010" max="11010" width="7.42578125" style="1" customWidth="1"/>
    <col min="11011" max="11011" width="54.28515625" style="1" customWidth="1"/>
    <col min="11012" max="11012" width="0" style="1" hidden="1" customWidth="1"/>
    <col min="11013" max="11013" width="9.5703125" style="1" customWidth="1"/>
    <col min="11014" max="11014" width="13.28515625" style="1" customWidth="1"/>
    <col min="11015" max="11015" width="8.85546875" style="1"/>
    <col min="11016" max="11016" width="8" style="1" customWidth="1"/>
    <col min="11017" max="11265" width="8.85546875" style="1"/>
    <col min="11266" max="11266" width="7.42578125" style="1" customWidth="1"/>
    <col min="11267" max="11267" width="54.28515625" style="1" customWidth="1"/>
    <col min="11268" max="11268" width="0" style="1" hidden="1" customWidth="1"/>
    <col min="11269" max="11269" width="9.5703125" style="1" customWidth="1"/>
    <col min="11270" max="11270" width="13.28515625" style="1" customWidth="1"/>
    <col min="11271" max="11271" width="8.85546875" style="1"/>
    <col min="11272" max="11272" width="8" style="1" customWidth="1"/>
    <col min="11273" max="11521" width="8.85546875" style="1"/>
    <col min="11522" max="11522" width="7.42578125" style="1" customWidth="1"/>
    <col min="11523" max="11523" width="54.28515625" style="1" customWidth="1"/>
    <col min="11524" max="11524" width="0" style="1" hidden="1" customWidth="1"/>
    <col min="11525" max="11525" width="9.5703125" style="1" customWidth="1"/>
    <col min="11526" max="11526" width="13.28515625" style="1" customWidth="1"/>
    <col min="11527" max="11527" width="8.85546875" style="1"/>
    <col min="11528" max="11528" width="8" style="1" customWidth="1"/>
    <col min="11529" max="11777" width="8.85546875" style="1"/>
    <col min="11778" max="11778" width="7.42578125" style="1" customWidth="1"/>
    <col min="11779" max="11779" width="54.28515625" style="1" customWidth="1"/>
    <col min="11780" max="11780" width="0" style="1" hidden="1" customWidth="1"/>
    <col min="11781" max="11781" width="9.5703125" style="1" customWidth="1"/>
    <col min="11782" max="11782" width="13.28515625" style="1" customWidth="1"/>
    <col min="11783" max="11783" width="8.85546875" style="1"/>
    <col min="11784" max="11784" width="8" style="1" customWidth="1"/>
    <col min="11785" max="12033" width="8.85546875" style="1"/>
    <col min="12034" max="12034" width="7.42578125" style="1" customWidth="1"/>
    <col min="12035" max="12035" width="54.28515625" style="1" customWidth="1"/>
    <col min="12036" max="12036" width="0" style="1" hidden="1" customWidth="1"/>
    <col min="12037" max="12037" width="9.5703125" style="1" customWidth="1"/>
    <col min="12038" max="12038" width="13.28515625" style="1" customWidth="1"/>
    <col min="12039" max="12039" width="8.85546875" style="1"/>
    <col min="12040" max="12040" width="8" style="1" customWidth="1"/>
    <col min="12041" max="12289" width="8.85546875" style="1"/>
    <col min="12290" max="12290" width="7.42578125" style="1" customWidth="1"/>
    <col min="12291" max="12291" width="54.28515625" style="1" customWidth="1"/>
    <col min="12292" max="12292" width="0" style="1" hidden="1" customWidth="1"/>
    <col min="12293" max="12293" width="9.5703125" style="1" customWidth="1"/>
    <col min="12294" max="12294" width="13.28515625" style="1" customWidth="1"/>
    <col min="12295" max="12295" width="8.85546875" style="1"/>
    <col min="12296" max="12296" width="8" style="1" customWidth="1"/>
    <col min="12297" max="12545" width="8.85546875" style="1"/>
    <col min="12546" max="12546" width="7.42578125" style="1" customWidth="1"/>
    <col min="12547" max="12547" width="54.28515625" style="1" customWidth="1"/>
    <col min="12548" max="12548" width="0" style="1" hidden="1" customWidth="1"/>
    <col min="12549" max="12549" width="9.5703125" style="1" customWidth="1"/>
    <col min="12550" max="12550" width="13.28515625" style="1" customWidth="1"/>
    <col min="12551" max="12551" width="8.85546875" style="1"/>
    <col min="12552" max="12552" width="8" style="1" customWidth="1"/>
    <col min="12553" max="12801" width="8.85546875" style="1"/>
    <col min="12802" max="12802" width="7.42578125" style="1" customWidth="1"/>
    <col min="12803" max="12803" width="54.28515625" style="1" customWidth="1"/>
    <col min="12804" max="12804" width="0" style="1" hidden="1" customWidth="1"/>
    <col min="12805" max="12805" width="9.5703125" style="1" customWidth="1"/>
    <col min="12806" max="12806" width="13.28515625" style="1" customWidth="1"/>
    <col min="12807" max="12807" width="8.85546875" style="1"/>
    <col min="12808" max="12808" width="8" style="1" customWidth="1"/>
    <col min="12809" max="13057" width="8.85546875" style="1"/>
    <col min="13058" max="13058" width="7.42578125" style="1" customWidth="1"/>
    <col min="13059" max="13059" width="54.28515625" style="1" customWidth="1"/>
    <col min="13060" max="13060" width="0" style="1" hidden="1" customWidth="1"/>
    <col min="13061" max="13061" width="9.5703125" style="1" customWidth="1"/>
    <col min="13062" max="13062" width="13.28515625" style="1" customWidth="1"/>
    <col min="13063" max="13063" width="8.85546875" style="1"/>
    <col min="13064" max="13064" width="8" style="1" customWidth="1"/>
    <col min="13065" max="13313" width="8.85546875" style="1"/>
    <col min="13314" max="13314" width="7.42578125" style="1" customWidth="1"/>
    <col min="13315" max="13315" width="54.28515625" style="1" customWidth="1"/>
    <col min="13316" max="13316" width="0" style="1" hidden="1" customWidth="1"/>
    <col min="13317" max="13317" width="9.5703125" style="1" customWidth="1"/>
    <col min="13318" max="13318" width="13.28515625" style="1" customWidth="1"/>
    <col min="13319" max="13319" width="8.85546875" style="1"/>
    <col min="13320" max="13320" width="8" style="1" customWidth="1"/>
    <col min="13321" max="13569" width="8.85546875" style="1"/>
    <col min="13570" max="13570" width="7.42578125" style="1" customWidth="1"/>
    <col min="13571" max="13571" width="54.28515625" style="1" customWidth="1"/>
    <col min="13572" max="13572" width="0" style="1" hidden="1" customWidth="1"/>
    <col min="13573" max="13573" width="9.5703125" style="1" customWidth="1"/>
    <col min="13574" max="13574" width="13.28515625" style="1" customWidth="1"/>
    <col min="13575" max="13575" width="8.85546875" style="1"/>
    <col min="13576" max="13576" width="8" style="1" customWidth="1"/>
    <col min="13577" max="13825" width="8.85546875" style="1"/>
    <col min="13826" max="13826" width="7.42578125" style="1" customWidth="1"/>
    <col min="13827" max="13827" width="54.28515625" style="1" customWidth="1"/>
    <col min="13828" max="13828" width="0" style="1" hidden="1" customWidth="1"/>
    <col min="13829" max="13829" width="9.5703125" style="1" customWidth="1"/>
    <col min="13830" max="13830" width="13.28515625" style="1" customWidth="1"/>
    <col min="13831" max="13831" width="8.85546875" style="1"/>
    <col min="13832" max="13832" width="8" style="1" customWidth="1"/>
    <col min="13833" max="14081" width="8.85546875" style="1"/>
    <col min="14082" max="14082" width="7.42578125" style="1" customWidth="1"/>
    <col min="14083" max="14083" width="54.28515625" style="1" customWidth="1"/>
    <col min="14084" max="14084" width="0" style="1" hidden="1" customWidth="1"/>
    <col min="14085" max="14085" width="9.5703125" style="1" customWidth="1"/>
    <col min="14086" max="14086" width="13.28515625" style="1" customWidth="1"/>
    <col min="14087" max="14087" width="8.85546875" style="1"/>
    <col min="14088" max="14088" width="8" style="1" customWidth="1"/>
    <col min="14089" max="14337" width="8.85546875" style="1"/>
    <col min="14338" max="14338" width="7.42578125" style="1" customWidth="1"/>
    <col min="14339" max="14339" width="54.28515625" style="1" customWidth="1"/>
    <col min="14340" max="14340" width="0" style="1" hidden="1" customWidth="1"/>
    <col min="14341" max="14341" width="9.5703125" style="1" customWidth="1"/>
    <col min="14342" max="14342" width="13.28515625" style="1" customWidth="1"/>
    <col min="14343" max="14343" width="8.85546875" style="1"/>
    <col min="14344" max="14344" width="8" style="1" customWidth="1"/>
    <col min="14345" max="14593" width="8.85546875" style="1"/>
    <col min="14594" max="14594" width="7.42578125" style="1" customWidth="1"/>
    <col min="14595" max="14595" width="54.28515625" style="1" customWidth="1"/>
    <col min="14596" max="14596" width="0" style="1" hidden="1" customWidth="1"/>
    <col min="14597" max="14597" width="9.5703125" style="1" customWidth="1"/>
    <col min="14598" max="14598" width="13.28515625" style="1" customWidth="1"/>
    <col min="14599" max="14599" width="8.85546875" style="1"/>
    <col min="14600" max="14600" width="8" style="1" customWidth="1"/>
    <col min="14601" max="14849" width="8.85546875" style="1"/>
    <col min="14850" max="14850" width="7.42578125" style="1" customWidth="1"/>
    <col min="14851" max="14851" width="54.28515625" style="1" customWidth="1"/>
    <col min="14852" max="14852" width="0" style="1" hidden="1" customWidth="1"/>
    <col min="14853" max="14853" width="9.5703125" style="1" customWidth="1"/>
    <col min="14854" max="14854" width="13.28515625" style="1" customWidth="1"/>
    <col min="14855" max="14855" width="8.85546875" style="1"/>
    <col min="14856" max="14856" width="8" style="1" customWidth="1"/>
    <col min="14857" max="15105" width="8.85546875" style="1"/>
    <col min="15106" max="15106" width="7.42578125" style="1" customWidth="1"/>
    <col min="15107" max="15107" width="54.28515625" style="1" customWidth="1"/>
    <col min="15108" max="15108" width="0" style="1" hidden="1" customWidth="1"/>
    <col min="15109" max="15109" width="9.5703125" style="1" customWidth="1"/>
    <col min="15110" max="15110" width="13.28515625" style="1" customWidth="1"/>
    <col min="15111" max="15111" width="8.85546875" style="1"/>
    <col min="15112" max="15112" width="8" style="1" customWidth="1"/>
    <col min="15113" max="15361" width="8.85546875" style="1"/>
    <col min="15362" max="15362" width="7.42578125" style="1" customWidth="1"/>
    <col min="15363" max="15363" width="54.28515625" style="1" customWidth="1"/>
    <col min="15364" max="15364" width="0" style="1" hidden="1" customWidth="1"/>
    <col min="15365" max="15365" width="9.5703125" style="1" customWidth="1"/>
    <col min="15366" max="15366" width="13.28515625" style="1" customWidth="1"/>
    <col min="15367" max="15367" width="8.85546875" style="1"/>
    <col min="15368" max="15368" width="8" style="1" customWidth="1"/>
    <col min="15369" max="15617" width="8.85546875" style="1"/>
    <col min="15618" max="15618" width="7.42578125" style="1" customWidth="1"/>
    <col min="15619" max="15619" width="54.28515625" style="1" customWidth="1"/>
    <col min="15620" max="15620" width="0" style="1" hidden="1" customWidth="1"/>
    <col min="15621" max="15621" width="9.5703125" style="1" customWidth="1"/>
    <col min="15622" max="15622" width="13.28515625" style="1" customWidth="1"/>
    <col min="15623" max="15623" width="8.85546875" style="1"/>
    <col min="15624" max="15624" width="8" style="1" customWidth="1"/>
    <col min="15625" max="15873" width="8.85546875" style="1"/>
    <col min="15874" max="15874" width="7.42578125" style="1" customWidth="1"/>
    <col min="15875" max="15875" width="54.28515625" style="1" customWidth="1"/>
    <col min="15876" max="15876" width="0" style="1" hidden="1" customWidth="1"/>
    <col min="15877" max="15877" width="9.5703125" style="1" customWidth="1"/>
    <col min="15878" max="15878" width="13.28515625" style="1" customWidth="1"/>
    <col min="15879" max="15879" width="8.85546875" style="1"/>
    <col min="15880" max="15880" width="8" style="1" customWidth="1"/>
    <col min="15881" max="16129" width="8.85546875" style="1"/>
    <col min="16130" max="16130" width="7.42578125" style="1" customWidth="1"/>
    <col min="16131" max="16131" width="54.28515625" style="1" customWidth="1"/>
    <col min="16132" max="16132" width="0" style="1" hidden="1" customWidth="1"/>
    <col min="16133" max="16133" width="9.5703125" style="1" customWidth="1"/>
    <col min="16134" max="16134" width="13.28515625" style="1" customWidth="1"/>
    <col min="16135" max="16135" width="8.85546875" style="1"/>
    <col min="16136" max="16136" width="8" style="1" customWidth="1"/>
    <col min="16137" max="16384" width="8.85546875" style="1"/>
  </cols>
  <sheetData>
    <row r="1" spans="1:15" s="6" customFormat="1" ht="20.25" customHeight="1" x14ac:dyDescent="0.2">
      <c r="A1" s="12"/>
      <c r="B1" s="12"/>
      <c r="C1" s="13"/>
      <c r="D1" s="12"/>
      <c r="E1" s="470" t="s">
        <v>31</v>
      </c>
      <c r="F1" s="470"/>
      <c r="G1" s="470"/>
      <c r="H1" s="470"/>
      <c r="I1" s="12"/>
      <c r="J1" s="1"/>
      <c r="K1" s="1"/>
      <c r="L1" s="12"/>
      <c r="M1" s="11"/>
      <c r="N1" s="470"/>
      <c r="O1" s="470"/>
    </row>
    <row r="2" spans="1:15" s="6" customFormat="1" ht="16.5" customHeight="1" x14ac:dyDescent="0.2">
      <c r="A2" s="471" t="s">
        <v>603</v>
      </c>
      <c r="B2" s="471"/>
      <c r="C2" s="471"/>
      <c r="D2" s="471"/>
      <c r="E2" s="471"/>
      <c r="F2" s="471"/>
      <c r="G2" s="471"/>
      <c r="H2" s="471"/>
      <c r="I2" s="10"/>
      <c r="J2" s="10"/>
      <c r="K2" s="10"/>
      <c r="L2" s="9"/>
      <c r="M2" s="9"/>
      <c r="N2" s="9"/>
      <c r="O2" s="7"/>
    </row>
    <row r="3" spans="1:15" s="6" customFormat="1" ht="16.5" customHeight="1" x14ac:dyDescent="0.2">
      <c r="A3" s="471"/>
      <c r="B3" s="471"/>
      <c r="C3" s="471"/>
      <c r="D3" s="471"/>
      <c r="E3" s="471"/>
      <c r="F3" s="471"/>
      <c r="G3" s="471"/>
      <c r="H3" s="471"/>
      <c r="I3" s="10"/>
      <c r="J3" s="10"/>
      <c r="K3" s="10"/>
      <c r="L3" s="9"/>
      <c r="M3" s="9"/>
      <c r="N3" s="9"/>
      <c r="O3" s="7"/>
    </row>
    <row r="4" spans="1:15" s="6" customFormat="1" ht="5.25" customHeight="1" thickBot="1" x14ac:dyDescent="0.25">
      <c r="A4" s="472"/>
      <c r="B4" s="472"/>
      <c r="C4" s="472"/>
      <c r="D4" s="472"/>
      <c r="E4" s="472"/>
      <c r="F4" s="472"/>
      <c r="G4" s="472"/>
      <c r="H4" s="472"/>
      <c r="I4" s="8"/>
      <c r="J4" s="8"/>
      <c r="K4" s="8"/>
      <c r="L4" s="8"/>
      <c r="M4" s="8"/>
      <c r="N4" s="8"/>
      <c r="O4" s="7"/>
    </row>
    <row r="5" spans="1:15" s="5" customFormat="1" ht="33" customHeight="1" x14ac:dyDescent="0.25">
      <c r="A5" s="14" t="s">
        <v>280</v>
      </c>
      <c r="B5" s="199" t="s">
        <v>29</v>
      </c>
      <c r="C5" s="15" t="s">
        <v>28</v>
      </c>
      <c r="D5" s="200" t="s">
        <v>27</v>
      </c>
      <c r="E5" s="200" t="s">
        <v>26</v>
      </c>
      <c r="F5" s="200" t="s">
        <v>363</v>
      </c>
      <c r="G5" s="200" t="s">
        <v>25</v>
      </c>
      <c r="H5" s="201" t="s">
        <v>24</v>
      </c>
    </row>
    <row r="6" spans="1:15" s="3" customFormat="1" ht="16.5" customHeight="1" x14ac:dyDescent="0.25">
      <c r="A6" s="203">
        <v>1</v>
      </c>
      <c r="B6" s="237" t="s">
        <v>23</v>
      </c>
      <c r="C6" s="202" t="s">
        <v>22</v>
      </c>
      <c r="D6" s="203">
        <v>1490</v>
      </c>
      <c r="E6" s="203">
        <v>1490</v>
      </c>
      <c r="F6" s="203">
        <v>0</v>
      </c>
      <c r="G6" s="203">
        <v>0</v>
      </c>
      <c r="H6" s="203">
        <v>0</v>
      </c>
    </row>
    <row r="7" spans="1:15" s="3" customFormat="1" ht="16.5" customHeight="1" x14ac:dyDescent="0.25">
      <c r="A7" s="204">
        <v>2</v>
      </c>
      <c r="B7" s="349" t="s">
        <v>21</v>
      </c>
      <c r="C7" s="350" t="s">
        <v>20</v>
      </c>
      <c r="D7" s="204">
        <v>1010</v>
      </c>
      <c r="E7" s="204">
        <v>1009</v>
      </c>
      <c r="F7" s="204">
        <v>0</v>
      </c>
      <c r="G7" s="204">
        <v>0</v>
      </c>
      <c r="H7" s="204">
        <v>0</v>
      </c>
    </row>
    <row r="8" spans="1:15" s="3" customFormat="1" ht="16.5" customHeight="1" x14ac:dyDescent="0.25">
      <c r="A8" s="203">
        <v>3</v>
      </c>
      <c r="B8" s="237" t="s">
        <v>19</v>
      </c>
      <c r="C8" s="202" t="s">
        <v>18</v>
      </c>
      <c r="D8" s="203">
        <v>1005</v>
      </c>
      <c r="E8" s="203">
        <v>791</v>
      </c>
      <c r="F8" s="203">
        <v>0</v>
      </c>
      <c r="G8" s="203">
        <v>1</v>
      </c>
      <c r="H8" s="203">
        <v>0</v>
      </c>
    </row>
    <row r="9" spans="1:15" s="3" customFormat="1" ht="16.5" customHeight="1" x14ac:dyDescent="0.25">
      <c r="A9" s="204">
        <v>4</v>
      </c>
      <c r="B9" s="349" t="s">
        <v>416</v>
      </c>
      <c r="C9" s="350" t="s">
        <v>17</v>
      </c>
      <c r="D9" s="204">
        <v>2365</v>
      </c>
      <c r="E9" s="204">
        <v>2346</v>
      </c>
      <c r="F9" s="204">
        <v>0</v>
      </c>
      <c r="G9" s="204">
        <v>14</v>
      </c>
      <c r="H9" s="204">
        <v>0</v>
      </c>
      <c r="I9" s="3">
        <f>E10+E12+E13+E14</f>
        <v>4792</v>
      </c>
    </row>
    <row r="10" spans="1:15" s="3" customFormat="1" ht="16.5" customHeight="1" x14ac:dyDescent="0.25">
      <c r="A10" s="203">
        <v>5</v>
      </c>
      <c r="B10" s="237" t="s">
        <v>408</v>
      </c>
      <c r="C10" s="202" t="s">
        <v>16</v>
      </c>
      <c r="D10" s="203">
        <v>2224</v>
      </c>
      <c r="E10" s="203">
        <v>2145</v>
      </c>
      <c r="F10" s="203">
        <v>0</v>
      </c>
      <c r="G10" s="203">
        <v>12</v>
      </c>
      <c r="H10" s="203">
        <v>12</v>
      </c>
      <c r="I10" s="3">
        <f>E10+E12+E13+E14</f>
        <v>4792</v>
      </c>
    </row>
    <row r="11" spans="1:15" s="3" customFormat="1" ht="16.5" customHeight="1" x14ac:dyDescent="0.25">
      <c r="A11" s="204">
        <v>6</v>
      </c>
      <c r="B11" s="349" t="s">
        <v>417</v>
      </c>
      <c r="C11" s="350" t="s">
        <v>15</v>
      </c>
      <c r="D11" s="204">
        <v>2804</v>
      </c>
      <c r="E11" s="204">
        <v>2792</v>
      </c>
      <c r="F11" s="204">
        <v>0</v>
      </c>
      <c r="G11" s="204">
        <v>1</v>
      </c>
      <c r="H11" s="204">
        <v>0</v>
      </c>
    </row>
    <row r="12" spans="1:15" s="3" customFormat="1" ht="16.5" customHeight="1" x14ac:dyDescent="0.25">
      <c r="A12" s="203">
        <v>7</v>
      </c>
      <c r="B12" s="237" t="s">
        <v>418</v>
      </c>
      <c r="C12" s="202" t="s">
        <v>14</v>
      </c>
      <c r="D12" s="203">
        <v>2390</v>
      </c>
      <c r="E12" s="203">
        <v>2355</v>
      </c>
      <c r="F12" s="203">
        <v>0</v>
      </c>
      <c r="G12" s="203">
        <v>10</v>
      </c>
      <c r="H12" s="203">
        <v>7</v>
      </c>
      <c r="M12" s="4"/>
    </row>
    <row r="13" spans="1:15" s="3" customFormat="1" ht="16.5" customHeight="1" x14ac:dyDescent="0.25">
      <c r="A13" s="204">
        <v>8</v>
      </c>
      <c r="B13" s="349" t="s">
        <v>397</v>
      </c>
      <c r="C13" s="350" t="s">
        <v>268</v>
      </c>
      <c r="D13" s="204">
        <v>340</v>
      </c>
      <c r="E13" s="204">
        <v>289</v>
      </c>
      <c r="F13" s="204">
        <v>0</v>
      </c>
      <c r="G13" s="204">
        <v>29</v>
      </c>
      <c r="H13" s="204">
        <v>0</v>
      </c>
    </row>
    <row r="14" spans="1:15" s="3" customFormat="1" ht="16.5" customHeight="1" x14ac:dyDescent="0.25">
      <c r="A14" s="203">
        <v>9</v>
      </c>
      <c r="B14" s="237" t="s">
        <v>375</v>
      </c>
      <c r="C14" s="202" t="s">
        <v>376</v>
      </c>
      <c r="D14" s="203">
        <v>11</v>
      </c>
      <c r="E14" s="203">
        <v>3</v>
      </c>
      <c r="F14" s="203">
        <v>0</v>
      </c>
      <c r="G14" s="203">
        <v>0</v>
      </c>
      <c r="H14" s="203">
        <v>0</v>
      </c>
    </row>
    <row r="15" spans="1:15" s="3" customFormat="1" ht="16.5" customHeight="1" x14ac:dyDescent="0.25">
      <c r="A15" s="204">
        <v>10</v>
      </c>
      <c r="B15" s="349" t="s">
        <v>13</v>
      </c>
      <c r="C15" s="350" t="s">
        <v>12</v>
      </c>
      <c r="D15" s="204">
        <v>951</v>
      </c>
      <c r="E15" s="204">
        <v>872</v>
      </c>
      <c r="F15" s="204">
        <v>0</v>
      </c>
      <c r="G15" s="204">
        <v>0</v>
      </c>
      <c r="H15" s="204">
        <v>0</v>
      </c>
    </row>
    <row r="16" spans="1:15" s="3" customFormat="1" ht="16.5" customHeight="1" x14ac:dyDescent="0.25">
      <c r="A16" s="203">
        <v>11</v>
      </c>
      <c r="B16" s="237" t="s">
        <v>11</v>
      </c>
      <c r="C16" s="202" t="s">
        <v>10</v>
      </c>
      <c r="D16" s="203">
        <v>4977</v>
      </c>
      <c r="E16" s="203">
        <v>4889</v>
      </c>
      <c r="F16" s="203">
        <v>0</v>
      </c>
      <c r="G16" s="203">
        <v>0</v>
      </c>
      <c r="H16" s="203">
        <v>7</v>
      </c>
    </row>
    <row r="17" spans="1:10" s="3" customFormat="1" ht="16.5" customHeight="1" x14ac:dyDescent="0.25">
      <c r="A17" s="204">
        <v>12</v>
      </c>
      <c r="B17" s="349" t="s">
        <v>9</v>
      </c>
      <c r="C17" s="350" t="s">
        <v>8</v>
      </c>
      <c r="D17" s="204">
        <v>551</v>
      </c>
      <c r="E17" s="204">
        <v>541</v>
      </c>
      <c r="F17" s="204">
        <v>0</v>
      </c>
      <c r="G17" s="204">
        <v>0</v>
      </c>
      <c r="H17" s="204">
        <v>0</v>
      </c>
    </row>
    <row r="18" spans="1:10" s="3" customFormat="1" ht="16.5" customHeight="1" x14ac:dyDescent="0.25">
      <c r="A18" s="203">
        <v>13</v>
      </c>
      <c r="B18" s="237" t="s">
        <v>7</v>
      </c>
      <c r="C18" s="202" t="s">
        <v>6</v>
      </c>
      <c r="D18" s="203">
        <v>1110</v>
      </c>
      <c r="E18" s="203">
        <v>2516</v>
      </c>
      <c r="F18" s="203">
        <v>1</v>
      </c>
      <c r="G18" s="203">
        <v>9</v>
      </c>
      <c r="H18" s="203">
        <v>0</v>
      </c>
    </row>
    <row r="19" spans="1:10" s="3" customFormat="1" ht="16.5" customHeight="1" x14ac:dyDescent="0.25">
      <c r="A19" s="204">
        <v>14</v>
      </c>
      <c r="B19" s="349" t="s">
        <v>5</v>
      </c>
      <c r="C19" s="350" t="s">
        <v>4</v>
      </c>
      <c r="D19" s="204">
        <v>1098</v>
      </c>
      <c r="E19" s="204">
        <v>0</v>
      </c>
      <c r="F19" s="204">
        <v>0</v>
      </c>
      <c r="G19" s="204">
        <v>0</v>
      </c>
      <c r="H19" s="204">
        <v>0</v>
      </c>
    </row>
    <row r="20" spans="1:10" s="3" customFormat="1" ht="16.5" customHeight="1" x14ac:dyDescent="0.25">
      <c r="A20" s="203">
        <v>15</v>
      </c>
      <c r="B20" s="237" t="s">
        <v>454</v>
      </c>
      <c r="C20" s="202" t="s">
        <v>3</v>
      </c>
      <c r="D20" s="203">
        <v>669</v>
      </c>
      <c r="E20" s="203">
        <v>594</v>
      </c>
      <c r="F20" s="203">
        <v>0</v>
      </c>
      <c r="G20" s="203">
        <v>0</v>
      </c>
      <c r="H20" s="203">
        <v>0</v>
      </c>
    </row>
    <row r="21" spans="1:10" s="3" customFormat="1" ht="16.5" customHeight="1" x14ac:dyDescent="0.25">
      <c r="A21" s="204">
        <v>16</v>
      </c>
      <c r="B21" s="349" t="s">
        <v>2</v>
      </c>
      <c r="C21" s="350"/>
      <c r="D21" s="204">
        <v>1960</v>
      </c>
      <c r="E21" s="204" t="s">
        <v>0</v>
      </c>
      <c r="F21" s="204" t="s">
        <v>0</v>
      </c>
      <c r="G21" s="204" t="s">
        <v>0</v>
      </c>
      <c r="H21" s="204" t="s">
        <v>0</v>
      </c>
    </row>
    <row r="22" spans="1:10" s="3" customFormat="1" ht="16.5" customHeight="1" thickBot="1" x14ac:dyDescent="0.3">
      <c r="A22" s="187"/>
      <c r="B22" s="188" t="s">
        <v>1</v>
      </c>
      <c r="C22" s="16"/>
      <c r="D22" s="189">
        <v>24955</v>
      </c>
      <c r="E22" s="17" t="s">
        <v>0</v>
      </c>
      <c r="F22" s="190" t="s">
        <v>0</v>
      </c>
      <c r="G22" s="190" t="s">
        <v>0</v>
      </c>
      <c r="H22" s="190" t="s">
        <v>0</v>
      </c>
    </row>
    <row r="23" spans="1:10" s="3" customFormat="1" ht="16.5" customHeight="1" x14ac:dyDescent="0.25">
      <c r="A23" s="238"/>
      <c r="B23" s="239"/>
      <c r="C23" s="240"/>
      <c r="D23" s="241"/>
      <c r="E23" s="239"/>
      <c r="F23" s="239"/>
      <c r="G23" s="239"/>
      <c r="H23" s="239"/>
    </row>
    <row r="24" spans="1:10" s="3" customFormat="1" ht="16.5" customHeight="1" x14ac:dyDescent="0.25">
      <c r="A24" s="238"/>
      <c r="B24" s="239"/>
      <c r="C24" s="240"/>
      <c r="D24" s="241"/>
      <c r="E24" s="239"/>
      <c r="F24" s="239"/>
      <c r="G24" s="239"/>
      <c r="H24" s="239"/>
    </row>
    <row r="25" spans="1:10" x14ac:dyDescent="0.2">
      <c r="I25" s="403" t="s">
        <v>455</v>
      </c>
      <c r="J25" s="403" t="s">
        <v>455</v>
      </c>
    </row>
    <row r="26" spans="1:10" ht="25.5" x14ac:dyDescent="0.2">
      <c r="I26" s="237" t="s">
        <v>11</v>
      </c>
      <c r="J26" s="204">
        <v>4977</v>
      </c>
    </row>
    <row r="27" spans="1:10" ht="25.5" x14ac:dyDescent="0.2">
      <c r="I27" s="349" t="s">
        <v>417</v>
      </c>
      <c r="J27" s="203">
        <v>2804</v>
      </c>
    </row>
    <row r="28" spans="1:10" ht="25.5" x14ac:dyDescent="0.2">
      <c r="I28" s="237" t="s">
        <v>418</v>
      </c>
      <c r="J28" s="204">
        <v>2390</v>
      </c>
    </row>
    <row r="29" spans="1:10" ht="25.5" x14ac:dyDescent="0.2">
      <c r="I29" s="349" t="s">
        <v>416</v>
      </c>
      <c r="J29" s="203">
        <v>2365</v>
      </c>
    </row>
    <row r="30" spans="1:10" ht="38.25" x14ac:dyDescent="0.2">
      <c r="I30" s="237" t="s">
        <v>408</v>
      </c>
      <c r="J30" s="204">
        <v>2224</v>
      </c>
    </row>
    <row r="31" spans="1:10" x14ac:dyDescent="0.2">
      <c r="I31" s="349" t="s">
        <v>2</v>
      </c>
      <c r="J31" s="204">
        <v>1960</v>
      </c>
    </row>
    <row r="32" spans="1:10" x14ac:dyDescent="0.2">
      <c r="I32" s="237" t="s">
        <v>23</v>
      </c>
      <c r="J32" s="203">
        <v>1490</v>
      </c>
    </row>
    <row r="33" spans="9:10" ht="25.5" x14ac:dyDescent="0.2">
      <c r="I33" s="237" t="s">
        <v>7</v>
      </c>
      <c r="J33" s="204">
        <v>1110</v>
      </c>
    </row>
    <row r="34" spans="9:10" ht="25.5" x14ac:dyDescent="0.2">
      <c r="I34" s="349" t="s">
        <v>5</v>
      </c>
      <c r="J34" s="203">
        <v>1098</v>
      </c>
    </row>
    <row r="35" spans="9:10" ht="25.5" x14ac:dyDescent="0.2">
      <c r="I35" s="349" t="s">
        <v>21</v>
      </c>
      <c r="J35" s="204">
        <v>1010</v>
      </c>
    </row>
    <row r="36" spans="9:10" ht="25.5" x14ac:dyDescent="0.2">
      <c r="I36" s="237" t="s">
        <v>19</v>
      </c>
      <c r="J36" s="203">
        <v>1005</v>
      </c>
    </row>
    <row r="37" spans="9:10" ht="38.25" x14ac:dyDescent="0.2">
      <c r="I37" s="349" t="s">
        <v>13</v>
      </c>
      <c r="J37" s="204">
        <v>951</v>
      </c>
    </row>
    <row r="38" spans="9:10" x14ac:dyDescent="0.2">
      <c r="I38" s="237" t="s">
        <v>454</v>
      </c>
      <c r="J38" s="204">
        <v>669</v>
      </c>
    </row>
    <row r="39" spans="9:10" ht="25.5" x14ac:dyDescent="0.2">
      <c r="I39" s="349" t="s">
        <v>9</v>
      </c>
      <c r="J39" s="203">
        <v>551</v>
      </c>
    </row>
    <row r="40" spans="9:10" ht="25.5" x14ac:dyDescent="0.2">
      <c r="I40" s="349" t="s">
        <v>397</v>
      </c>
      <c r="J40" s="203">
        <v>340</v>
      </c>
    </row>
    <row r="41" spans="9:10" x14ac:dyDescent="0.2">
      <c r="I41" s="237" t="s">
        <v>375</v>
      </c>
      <c r="J41" s="203">
        <v>11</v>
      </c>
    </row>
  </sheetData>
  <sortState xmlns:xlrd2="http://schemas.microsoft.com/office/spreadsheetml/2017/richdata2" ref="I26:J41">
    <sortCondition descending="1" ref="J26:J41"/>
  </sortState>
  <mergeCells count="3">
    <mergeCell ref="E1:H1"/>
    <mergeCell ref="N1:O1"/>
    <mergeCell ref="A2:H4"/>
  </mergeCells>
  <printOptions horizontalCentered="1"/>
  <pageMargins left="0.98425196850393704" right="0.39370078740157483" top="0.39370078740157483" bottom="0.39370078740157483" header="0" footer="0"/>
  <pageSetup paperSize="9" scale="79" fitToHeight="0" orientation="landscape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W143"/>
  <sheetViews>
    <sheetView view="pageBreakPreview" zoomScale="90" zoomScaleNormal="70" zoomScaleSheetLayoutView="90" workbookViewId="0">
      <pane xSplit="1" ySplit="6" topLeftCell="B7" activePane="bottomRight" state="frozen"/>
      <selection activeCell="B32" sqref="B32"/>
      <selection pane="topRight" activeCell="B32" sqref="B32"/>
      <selection pane="bottomLeft" activeCell="B32" sqref="B32"/>
      <selection pane="bottomRight" activeCell="D7" sqref="D7:D9"/>
    </sheetView>
  </sheetViews>
  <sheetFormatPr defaultRowHeight="12.75" x14ac:dyDescent="0.2"/>
  <cols>
    <col min="1" max="1" width="13.5703125" style="1" customWidth="1"/>
    <col min="2" max="2" width="6.42578125" style="1" customWidth="1"/>
    <col min="3" max="3" width="18.42578125" style="114" customWidth="1"/>
    <col min="4" max="4" width="10" style="114" customWidth="1"/>
    <col min="5" max="5" width="9" style="114" customWidth="1"/>
    <col min="6" max="6" width="12" style="114" customWidth="1"/>
    <col min="7" max="7" width="14.42578125" style="115" bestFit="1" customWidth="1"/>
    <col min="8" max="8" width="8.140625" style="114" customWidth="1"/>
    <col min="9" max="9" width="7.28515625" style="114" customWidth="1"/>
    <col min="10" max="12" width="8.85546875" style="1"/>
    <col min="13" max="13" width="13.140625" style="1" customWidth="1"/>
    <col min="14" max="17" width="8.85546875" style="1"/>
    <col min="18" max="19" width="13.140625" style="1" bestFit="1" customWidth="1"/>
    <col min="20" max="21" width="8.85546875" style="1"/>
    <col min="22" max="22" width="15.5703125" style="1" customWidth="1"/>
    <col min="23" max="23" width="16.85546875" style="1" customWidth="1"/>
    <col min="24" max="233" width="8.85546875" style="1"/>
    <col min="234" max="234" width="10.5703125" style="1" customWidth="1"/>
    <col min="235" max="235" width="5.140625" style="1" customWidth="1"/>
    <col min="236" max="236" width="20.42578125" style="1" customWidth="1"/>
    <col min="237" max="237" width="7.28515625" style="1" customWidth="1"/>
    <col min="238" max="238" width="8.5703125" style="1" customWidth="1"/>
    <col min="239" max="239" width="9.42578125" style="1" customWidth="1"/>
    <col min="240" max="240" width="13.28515625" style="1" customWidth="1"/>
    <col min="241" max="242" width="5.85546875" style="1" customWidth="1"/>
    <col min="243" max="243" width="7.42578125" style="1" customWidth="1"/>
    <col min="244" max="244" width="7.28515625" style="1" customWidth="1"/>
    <col min="245" max="245" width="9.42578125" style="1" customWidth="1"/>
    <col min="246" max="246" width="13.28515625" style="1" customWidth="1"/>
    <col min="247" max="248" width="5.85546875" style="1" customWidth="1"/>
    <col min="249" max="251" width="9.5703125" style="1" customWidth="1"/>
    <col min="252" max="252" width="9.7109375" style="1" customWidth="1"/>
    <col min="253" max="253" width="10.5703125" style="1" customWidth="1"/>
    <col min="254" max="254" width="9.5703125" style="1" customWidth="1"/>
    <col min="255" max="489" width="8.85546875" style="1"/>
    <col min="490" max="490" width="10.5703125" style="1" customWidth="1"/>
    <col min="491" max="491" width="5.140625" style="1" customWidth="1"/>
    <col min="492" max="492" width="20.42578125" style="1" customWidth="1"/>
    <col min="493" max="493" width="7.28515625" style="1" customWidth="1"/>
    <col min="494" max="494" width="8.5703125" style="1" customWidth="1"/>
    <col min="495" max="495" width="9.42578125" style="1" customWidth="1"/>
    <col min="496" max="496" width="13.28515625" style="1" customWidth="1"/>
    <col min="497" max="498" width="5.85546875" style="1" customWidth="1"/>
    <col min="499" max="499" width="7.42578125" style="1" customWidth="1"/>
    <col min="500" max="500" width="7.28515625" style="1" customWidth="1"/>
    <col min="501" max="501" width="9.42578125" style="1" customWidth="1"/>
    <col min="502" max="502" width="13.28515625" style="1" customWidth="1"/>
    <col min="503" max="504" width="5.85546875" style="1" customWidth="1"/>
    <col min="505" max="507" width="9.5703125" style="1" customWidth="1"/>
    <col min="508" max="508" width="9.7109375" style="1" customWidth="1"/>
    <col min="509" max="509" width="10.5703125" style="1" customWidth="1"/>
    <col min="510" max="510" width="9.5703125" style="1" customWidth="1"/>
    <col min="511" max="745" width="8.85546875" style="1"/>
    <col min="746" max="746" width="10.5703125" style="1" customWidth="1"/>
    <col min="747" max="747" width="5.140625" style="1" customWidth="1"/>
    <col min="748" max="748" width="20.42578125" style="1" customWidth="1"/>
    <col min="749" max="749" width="7.28515625" style="1" customWidth="1"/>
    <col min="750" max="750" width="8.5703125" style="1" customWidth="1"/>
    <col min="751" max="751" width="9.42578125" style="1" customWidth="1"/>
    <col min="752" max="752" width="13.28515625" style="1" customWidth="1"/>
    <col min="753" max="754" width="5.85546875" style="1" customWidth="1"/>
    <col min="755" max="755" width="7.42578125" style="1" customWidth="1"/>
    <col min="756" max="756" width="7.28515625" style="1" customWidth="1"/>
    <col min="757" max="757" width="9.42578125" style="1" customWidth="1"/>
    <col min="758" max="758" width="13.28515625" style="1" customWidth="1"/>
    <col min="759" max="760" width="5.85546875" style="1" customWidth="1"/>
    <col min="761" max="763" width="9.5703125" style="1" customWidth="1"/>
    <col min="764" max="764" width="9.7109375" style="1" customWidth="1"/>
    <col min="765" max="765" width="10.5703125" style="1" customWidth="1"/>
    <col min="766" max="766" width="9.5703125" style="1" customWidth="1"/>
    <col min="767" max="1001" width="8.85546875" style="1"/>
    <col min="1002" max="1002" width="10.5703125" style="1" customWidth="1"/>
    <col min="1003" max="1003" width="5.140625" style="1" customWidth="1"/>
    <col min="1004" max="1004" width="20.42578125" style="1" customWidth="1"/>
    <col min="1005" max="1005" width="7.28515625" style="1" customWidth="1"/>
    <col min="1006" max="1006" width="8.5703125" style="1" customWidth="1"/>
    <col min="1007" max="1007" width="9.42578125" style="1" customWidth="1"/>
    <col min="1008" max="1008" width="13.28515625" style="1" customWidth="1"/>
    <col min="1009" max="1010" width="5.85546875" style="1" customWidth="1"/>
    <col min="1011" max="1011" width="7.42578125" style="1" customWidth="1"/>
    <col min="1012" max="1012" width="7.28515625" style="1" customWidth="1"/>
    <col min="1013" max="1013" width="9.42578125" style="1" customWidth="1"/>
    <col min="1014" max="1014" width="13.28515625" style="1" customWidth="1"/>
    <col min="1015" max="1016" width="5.85546875" style="1" customWidth="1"/>
    <col min="1017" max="1019" width="9.5703125" style="1" customWidth="1"/>
    <col min="1020" max="1020" width="9.7109375" style="1" customWidth="1"/>
    <col min="1021" max="1021" width="10.5703125" style="1" customWidth="1"/>
    <col min="1022" max="1022" width="9.5703125" style="1" customWidth="1"/>
    <col min="1023" max="1257" width="8.85546875" style="1"/>
    <col min="1258" max="1258" width="10.5703125" style="1" customWidth="1"/>
    <col min="1259" max="1259" width="5.140625" style="1" customWidth="1"/>
    <col min="1260" max="1260" width="20.42578125" style="1" customWidth="1"/>
    <col min="1261" max="1261" width="7.28515625" style="1" customWidth="1"/>
    <col min="1262" max="1262" width="8.5703125" style="1" customWidth="1"/>
    <col min="1263" max="1263" width="9.42578125" style="1" customWidth="1"/>
    <col min="1264" max="1264" width="13.28515625" style="1" customWidth="1"/>
    <col min="1265" max="1266" width="5.85546875" style="1" customWidth="1"/>
    <col min="1267" max="1267" width="7.42578125" style="1" customWidth="1"/>
    <col min="1268" max="1268" width="7.28515625" style="1" customWidth="1"/>
    <col min="1269" max="1269" width="9.42578125" style="1" customWidth="1"/>
    <col min="1270" max="1270" width="13.28515625" style="1" customWidth="1"/>
    <col min="1271" max="1272" width="5.85546875" style="1" customWidth="1"/>
    <col min="1273" max="1275" width="9.5703125" style="1" customWidth="1"/>
    <col min="1276" max="1276" width="9.7109375" style="1" customWidth="1"/>
    <col min="1277" max="1277" width="10.5703125" style="1" customWidth="1"/>
    <col min="1278" max="1278" width="9.5703125" style="1" customWidth="1"/>
    <col min="1279" max="1513" width="8.85546875" style="1"/>
    <col min="1514" max="1514" width="10.5703125" style="1" customWidth="1"/>
    <col min="1515" max="1515" width="5.140625" style="1" customWidth="1"/>
    <col min="1516" max="1516" width="20.42578125" style="1" customWidth="1"/>
    <col min="1517" max="1517" width="7.28515625" style="1" customWidth="1"/>
    <col min="1518" max="1518" width="8.5703125" style="1" customWidth="1"/>
    <col min="1519" max="1519" width="9.42578125" style="1" customWidth="1"/>
    <col min="1520" max="1520" width="13.28515625" style="1" customWidth="1"/>
    <col min="1521" max="1522" width="5.85546875" style="1" customWidth="1"/>
    <col min="1523" max="1523" width="7.42578125" style="1" customWidth="1"/>
    <col min="1524" max="1524" width="7.28515625" style="1" customWidth="1"/>
    <col min="1525" max="1525" width="9.42578125" style="1" customWidth="1"/>
    <col min="1526" max="1526" width="13.28515625" style="1" customWidth="1"/>
    <col min="1527" max="1528" width="5.85546875" style="1" customWidth="1"/>
    <col min="1529" max="1531" width="9.5703125" style="1" customWidth="1"/>
    <col min="1532" max="1532" width="9.7109375" style="1" customWidth="1"/>
    <col min="1533" max="1533" width="10.5703125" style="1" customWidth="1"/>
    <col min="1534" max="1534" width="9.5703125" style="1" customWidth="1"/>
    <col min="1535" max="1769" width="8.85546875" style="1"/>
    <col min="1770" max="1770" width="10.5703125" style="1" customWidth="1"/>
    <col min="1771" max="1771" width="5.140625" style="1" customWidth="1"/>
    <col min="1772" max="1772" width="20.42578125" style="1" customWidth="1"/>
    <col min="1773" max="1773" width="7.28515625" style="1" customWidth="1"/>
    <col min="1774" max="1774" width="8.5703125" style="1" customWidth="1"/>
    <col min="1775" max="1775" width="9.42578125" style="1" customWidth="1"/>
    <col min="1776" max="1776" width="13.28515625" style="1" customWidth="1"/>
    <col min="1777" max="1778" width="5.85546875" style="1" customWidth="1"/>
    <col min="1779" max="1779" width="7.42578125" style="1" customWidth="1"/>
    <col min="1780" max="1780" width="7.28515625" style="1" customWidth="1"/>
    <col min="1781" max="1781" width="9.42578125" style="1" customWidth="1"/>
    <col min="1782" max="1782" width="13.28515625" style="1" customWidth="1"/>
    <col min="1783" max="1784" width="5.85546875" style="1" customWidth="1"/>
    <col min="1785" max="1787" width="9.5703125" style="1" customWidth="1"/>
    <col min="1788" max="1788" width="9.7109375" style="1" customWidth="1"/>
    <col min="1789" max="1789" width="10.5703125" style="1" customWidth="1"/>
    <col min="1790" max="1790" width="9.5703125" style="1" customWidth="1"/>
    <col min="1791" max="2025" width="8.85546875" style="1"/>
    <col min="2026" max="2026" width="10.5703125" style="1" customWidth="1"/>
    <col min="2027" max="2027" width="5.140625" style="1" customWidth="1"/>
    <col min="2028" max="2028" width="20.42578125" style="1" customWidth="1"/>
    <col min="2029" max="2029" width="7.28515625" style="1" customWidth="1"/>
    <col min="2030" max="2030" width="8.5703125" style="1" customWidth="1"/>
    <col min="2031" max="2031" width="9.42578125" style="1" customWidth="1"/>
    <col min="2032" max="2032" width="13.28515625" style="1" customWidth="1"/>
    <col min="2033" max="2034" width="5.85546875" style="1" customWidth="1"/>
    <col min="2035" max="2035" width="7.42578125" style="1" customWidth="1"/>
    <col min="2036" max="2036" width="7.28515625" style="1" customWidth="1"/>
    <col min="2037" max="2037" width="9.42578125" style="1" customWidth="1"/>
    <col min="2038" max="2038" width="13.28515625" style="1" customWidth="1"/>
    <col min="2039" max="2040" width="5.85546875" style="1" customWidth="1"/>
    <col min="2041" max="2043" width="9.5703125" style="1" customWidth="1"/>
    <col min="2044" max="2044" width="9.7109375" style="1" customWidth="1"/>
    <col min="2045" max="2045" width="10.5703125" style="1" customWidth="1"/>
    <col min="2046" max="2046" width="9.5703125" style="1" customWidth="1"/>
    <col min="2047" max="2281" width="8.85546875" style="1"/>
    <col min="2282" max="2282" width="10.5703125" style="1" customWidth="1"/>
    <col min="2283" max="2283" width="5.140625" style="1" customWidth="1"/>
    <col min="2284" max="2284" width="20.42578125" style="1" customWidth="1"/>
    <col min="2285" max="2285" width="7.28515625" style="1" customWidth="1"/>
    <col min="2286" max="2286" width="8.5703125" style="1" customWidth="1"/>
    <col min="2287" max="2287" width="9.42578125" style="1" customWidth="1"/>
    <col min="2288" max="2288" width="13.28515625" style="1" customWidth="1"/>
    <col min="2289" max="2290" width="5.85546875" style="1" customWidth="1"/>
    <col min="2291" max="2291" width="7.42578125" style="1" customWidth="1"/>
    <col min="2292" max="2292" width="7.28515625" style="1" customWidth="1"/>
    <col min="2293" max="2293" width="9.42578125" style="1" customWidth="1"/>
    <col min="2294" max="2294" width="13.28515625" style="1" customWidth="1"/>
    <col min="2295" max="2296" width="5.85546875" style="1" customWidth="1"/>
    <col min="2297" max="2299" width="9.5703125" style="1" customWidth="1"/>
    <col min="2300" max="2300" width="9.7109375" style="1" customWidth="1"/>
    <col min="2301" max="2301" width="10.5703125" style="1" customWidth="1"/>
    <col min="2302" max="2302" width="9.5703125" style="1" customWidth="1"/>
    <col min="2303" max="2537" width="8.85546875" style="1"/>
    <col min="2538" max="2538" width="10.5703125" style="1" customWidth="1"/>
    <col min="2539" max="2539" width="5.140625" style="1" customWidth="1"/>
    <col min="2540" max="2540" width="20.42578125" style="1" customWidth="1"/>
    <col min="2541" max="2541" width="7.28515625" style="1" customWidth="1"/>
    <col min="2542" max="2542" width="8.5703125" style="1" customWidth="1"/>
    <col min="2543" max="2543" width="9.42578125" style="1" customWidth="1"/>
    <col min="2544" max="2544" width="13.28515625" style="1" customWidth="1"/>
    <col min="2545" max="2546" width="5.85546875" style="1" customWidth="1"/>
    <col min="2547" max="2547" width="7.42578125" style="1" customWidth="1"/>
    <col min="2548" max="2548" width="7.28515625" style="1" customWidth="1"/>
    <col min="2549" max="2549" width="9.42578125" style="1" customWidth="1"/>
    <col min="2550" max="2550" width="13.28515625" style="1" customWidth="1"/>
    <col min="2551" max="2552" width="5.85546875" style="1" customWidth="1"/>
    <col min="2553" max="2555" width="9.5703125" style="1" customWidth="1"/>
    <col min="2556" max="2556" width="9.7109375" style="1" customWidth="1"/>
    <col min="2557" max="2557" width="10.5703125" style="1" customWidth="1"/>
    <col min="2558" max="2558" width="9.5703125" style="1" customWidth="1"/>
    <col min="2559" max="2793" width="8.85546875" style="1"/>
    <col min="2794" max="2794" width="10.5703125" style="1" customWidth="1"/>
    <col min="2795" max="2795" width="5.140625" style="1" customWidth="1"/>
    <col min="2796" max="2796" width="20.42578125" style="1" customWidth="1"/>
    <col min="2797" max="2797" width="7.28515625" style="1" customWidth="1"/>
    <col min="2798" max="2798" width="8.5703125" style="1" customWidth="1"/>
    <col min="2799" max="2799" width="9.42578125" style="1" customWidth="1"/>
    <col min="2800" max="2800" width="13.28515625" style="1" customWidth="1"/>
    <col min="2801" max="2802" width="5.85546875" style="1" customWidth="1"/>
    <col min="2803" max="2803" width="7.42578125" style="1" customWidth="1"/>
    <col min="2804" max="2804" width="7.28515625" style="1" customWidth="1"/>
    <col min="2805" max="2805" width="9.42578125" style="1" customWidth="1"/>
    <col min="2806" max="2806" width="13.28515625" style="1" customWidth="1"/>
    <col min="2807" max="2808" width="5.85546875" style="1" customWidth="1"/>
    <col min="2809" max="2811" width="9.5703125" style="1" customWidth="1"/>
    <col min="2812" max="2812" width="9.7109375" style="1" customWidth="1"/>
    <col min="2813" max="2813" width="10.5703125" style="1" customWidth="1"/>
    <col min="2814" max="2814" width="9.5703125" style="1" customWidth="1"/>
    <col min="2815" max="3049" width="8.85546875" style="1"/>
    <col min="3050" max="3050" width="10.5703125" style="1" customWidth="1"/>
    <col min="3051" max="3051" width="5.140625" style="1" customWidth="1"/>
    <col min="3052" max="3052" width="20.42578125" style="1" customWidth="1"/>
    <col min="3053" max="3053" width="7.28515625" style="1" customWidth="1"/>
    <col min="3054" max="3054" width="8.5703125" style="1" customWidth="1"/>
    <col min="3055" max="3055" width="9.42578125" style="1" customWidth="1"/>
    <col min="3056" max="3056" width="13.28515625" style="1" customWidth="1"/>
    <col min="3057" max="3058" width="5.85546875" style="1" customWidth="1"/>
    <col min="3059" max="3059" width="7.42578125" style="1" customWidth="1"/>
    <col min="3060" max="3060" width="7.28515625" style="1" customWidth="1"/>
    <col min="3061" max="3061" width="9.42578125" style="1" customWidth="1"/>
    <col min="3062" max="3062" width="13.28515625" style="1" customWidth="1"/>
    <col min="3063" max="3064" width="5.85546875" style="1" customWidth="1"/>
    <col min="3065" max="3067" width="9.5703125" style="1" customWidth="1"/>
    <col min="3068" max="3068" width="9.7109375" style="1" customWidth="1"/>
    <col min="3069" max="3069" width="10.5703125" style="1" customWidth="1"/>
    <col min="3070" max="3070" width="9.5703125" style="1" customWidth="1"/>
    <col min="3071" max="3305" width="8.85546875" style="1"/>
    <col min="3306" max="3306" width="10.5703125" style="1" customWidth="1"/>
    <col min="3307" max="3307" width="5.140625" style="1" customWidth="1"/>
    <col min="3308" max="3308" width="20.42578125" style="1" customWidth="1"/>
    <col min="3309" max="3309" width="7.28515625" style="1" customWidth="1"/>
    <col min="3310" max="3310" width="8.5703125" style="1" customWidth="1"/>
    <col min="3311" max="3311" width="9.42578125" style="1" customWidth="1"/>
    <col min="3312" max="3312" width="13.28515625" style="1" customWidth="1"/>
    <col min="3313" max="3314" width="5.85546875" style="1" customWidth="1"/>
    <col min="3315" max="3315" width="7.42578125" style="1" customWidth="1"/>
    <col min="3316" max="3316" width="7.28515625" style="1" customWidth="1"/>
    <col min="3317" max="3317" width="9.42578125" style="1" customWidth="1"/>
    <col min="3318" max="3318" width="13.28515625" style="1" customWidth="1"/>
    <col min="3319" max="3320" width="5.85546875" style="1" customWidth="1"/>
    <col min="3321" max="3323" width="9.5703125" style="1" customWidth="1"/>
    <col min="3324" max="3324" width="9.7109375" style="1" customWidth="1"/>
    <col min="3325" max="3325" width="10.5703125" style="1" customWidth="1"/>
    <col min="3326" max="3326" width="9.5703125" style="1" customWidth="1"/>
    <col min="3327" max="3561" width="8.85546875" style="1"/>
    <col min="3562" max="3562" width="10.5703125" style="1" customWidth="1"/>
    <col min="3563" max="3563" width="5.140625" style="1" customWidth="1"/>
    <col min="3564" max="3564" width="20.42578125" style="1" customWidth="1"/>
    <col min="3565" max="3565" width="7.28515625" style="1" customWidth="1"/>
    <col min="3566" max="3566" width="8.5703125" style="1" customWidth="1"/>
    <col min="3567" max="3567" width="9.42578125" style="1" customWidth="1"/>
    <col min="3568" max="3568" width="13.28515625" style="1" customWidth="1"/>
    <col min="3569" max="3570" width="5.85546875" style="1" customWidth="1"/>
    <col min="3571" max="3571" width="7.42578125" style="1" customWidth="1"/>
    <col min="3572" max="3572" width="7.28515625" style="1" customWidth="1"/>
    <col min="3573" max="3573" width="9.42578125" style="1" customWidth="1"/>
    <col min="3574" max="3574" width="13.28515625" style="1" customWidth="1"/>
    <col min="3575" max="3576" width="5.85546875" style="1" customWidth="1"/>
    <col min="3577" max="3579" width="9.5703125" style="1" customWidth="1"/>
    <col min="3580" max="3580" width="9.7109375" style="1" customWidth="1"/>
    <col min="3581" max="3581" width="10.5703125" style="1" customWidth="1"/>
    <col min="3582" max="3582" width="9.5703125" style="1" customWidth="1"/>
    <col min="3583" max="3817" width="8.85546875" style="1"/>
    <col min="3818" max="3818" width="10.5703125" style="1" customWidth="1"/>
    <col min="3819" max="3819" width="5.140625" style="1" customWidth="1"/>
    <col min="3820" max="3820" width="20.42578125" style="1" customWidth="1"/>
    <col min="3821" max="3821" width="7.28515625" style="1" customWidth="1"/>
    <col min="3822" max="3822" width="8.5703125" style="1" customWidth="1"/>
    <col min="3823" max="3823" width="9.42578125" style="1" customWidth="1"/>
    <col min="3824" max="3824" width="13.28515625" style="1" customWidth="1"/>
    <col min="3825" max="3826" width="5.85546875" style="1" customWidth="1"/>
    <col min="3827" max="3827" width="7.42578125" style="1" customWidth="1"/>
    <col min="3828" max="3828" width="7.28515625" style="1" customWidth="1"/>
    <col min="3829" max="3829" width="9.42578125" style="1" customWidth="1"/>
    <col min="3830" max="3830" width="13.28515625" style="1" customWidth="1"/>
    <col min="3831" max="3832" width="5.85546875" style="1" customWidth="1"/>
    <col min="3833" max="3835" width="9.5703125" style="1" customWidth="1"/>
    <col min="3836" max="3836" width="9.7109375" style="1" customWidth="1"/>
    <col min="3837" max="3837" width="10.5703125" style="1" customWidth="1"/>
    <col min="3838" max="3838" width="9.5703125" style="1" customWidth="1"/>
    <col min="3839" max="4073" width="8.85546875" style="1"/>
    <col min="4074" max="4074" width="10.5703125" style="1" customWidth="1"/>
    <col min="4075" max="4075" width="5.140625" style="1" customWidth="1"/>
    <col min="4076" max="4076" width="20.42578125" style="1" customWidth="1"/>
    <col min="4077" max="4077" width="7.28515625" style="1" customWidth="1"/>
    <col min="4078" max="4078" width="8.5703125" style="1" customWidth="1"/>
    <col min="4079" max="4079" width="9.42578125" style="1" customWidth="1"/>
    <col min="4080" max="4080" width="13.28515625" style="1" customWidth="1"/>
    <col min="4081" max="4082" width="5.85546875" style="1" customWidth="1"/>
    <col min="4083" max="4083" width="7.42578125" style="1" customWidth="1"/>
    <col min="4084" max="4084" width="7.28515625" style="1" customWidth="1"/>
    <col min="4085" max="4085" width="9.42578125" style="1" customWidth="1"/>
    <col min="4086" max="4086" width="13.28515625" style="1" customWidth="1"/>
    <col min="4087" max="4088" width="5.85546875" style="1" customWidth="1"/>
    <col min="4089" max="4091" width="9.5703125" style="1" customWidth="1"/>
    <col min="4092" max="4092" width="9.7109375" style="1" customWidth="1"/>
    <col min="4093" max="4093" width="10.5703125" style="1" customWidth="1"/>
    <col min="4094" max="4094" width="9.5703125" style="1" customWidth="1"/>
    <col min="4095" max="4329" width="8.85546875" style="1"/>
    <col min="4330" max="4330" width="10.5703125" style="1" customWidth="1"/>
    <col min="4331" max="4331" width="5.140625" style="1" customWidth="1"/>
    <col min="4332" max="4332" width="20.42578125" style="1" customWidth="1"/>
    <col min="4333" max="4333" width="7.28515625" style="1" customWidth="1"/>
    <col min="4334" max="4334" width="8.5703125" style="1" customWidth="1"/>
    <col min="4335" max="4335" width="9.42578125" style="1" customWidth="1"/>
    <col min="4336" max="4336" width="13.28515625" style="1" customWidth="1"/>
    <col min="4337" max="4338" width="5.85546875" style="1" customWidth="1"/>
    <col min="4339" max="4339" width="7.42578125" style="1" customWidth="1"/>
    <col min="4340" max="4340" width="7.28515625" style="1" customWidth="1"/>
    <col min="4341" max="4341" width="9.42578125" style="1" customWidth="1"/>
    <col min="4342" max="4342" width="13.28515625" style="1" customWidth="1"/>
    <col min="4343" max="4344" width="5.85546875" style="1" customWidth="1"/>
    <col min="4345" max="4347" width="9.5703125" style="1" customWidth="1"/>
    <col min="4348" max="4348" width="9.7109375" style="1" customWidth="1"/>
    <col min="4349" max="4349" width="10.5703125" style="1" customWidth="1"/>
    <col min="4350" max="4350" width="9.5703125" style="1" customWidth="1"/>
    <col min="4351" max="4585" width="8.85546875" style="1"/>
    <col min="4586" max="4586" width="10.5703125" style="1" customWidth="1"/>
    <col min="4587" max="4587" width="5.140625" style="1" customWidth="1"/>
    <col min="4588" max="4588" width="20.42578125" style="1" customWidth="1"/>
    <col min="4589" max="4589" width="7.28515625" style="1" customWidth="1"/>
    <col min="4590" max="4590" width="8.5703125" style="1" customWidth="1"/>
    <col min="4591" max="4591" width="9.42578125" style="1" customWidth="1"/>
    <col min="4592" max="4592" width="13.28515625" style="1" customWidth="1"/>
    <col min="4593" max="4594" width="5.85546875" style="1" customWidth="1"/>
    <col min="4595" max="4595" width="7.42578125" style="1" customWidth="1"/>
    <col min="4596" max="4596" width="7.28515625" style="1" customWidth="1"/>
    <col min="4597" max="4597" width="9.42578125" style="1" customWidth="1"/>
    <col min="4598" max="4598" width="13.28515625" style="1" customWidth="1"/>
    <col min="4599" max="4600" width="5.85546875" style="1" customWidth="1"/>
    <col min="4601" max="4603" width="9.5703125" style="1" customWidth="1"/>
    <col min="4604" max="4604" width="9.7109375" style="1" customWidth="1"/>
    <col min="4605" max="4605" width="10.5703125" style="1" customWidth="1"/>
    <col min="4606" max="4606" width="9.5703125" style="1" customWidth="1"/>
    <col min="4607" max="4841" width="8.85546875" style="1"/>
    <col min="4842" max="4842" width="10.5703125" style="1" customWidth="1"/>
    <col min="4843" max="4843" width="5.140625" style="1" customWidth="1"/>
    <col min="4844" max="4844" width="20.42578125" style="1" customWidth="1"/>
    <col min="4845" max="4845" width="7.28515625" style="1" customWidth="1"/>
    <col min="4846" max="4846" width="8.5703125" style="1" customWidth="1"/>
    <col min="4847" max="4847" width="9.42578125" style="1" customWidth="1"/>
    <col min="4848" max="4848" width="13.28515625" style="1" customWidth="1"/>
    <col min="4849" max="4850" width="5.85546875" style="1" customWidth="1"/>
    <col min="4851" max="4851" width="7.42578125" style="1" customWidth="1"/>
    <col min="4852" max="4852" width="7.28515625" style="1" customWidth="1"/>
    <col min="4853" max="4853" width="9.42578125" style="1" customWidth="1"/>
    <col min="4854" max="4854" width="13.28515625" style="1" customWidth="1"/>
    <col min="4855" max="4856" width="5.85546875" style="1" customWidth="1"/>
    <col min="4857" max="4859" width="9.5703125" style="1" customWidth="1"/>
    <col min="4860" max="4860" width="9.7109375" style="1" customWidth="1"/>
    <col min="4861" max="4861" width="10.5703125" style="1" customWidth="1"/>
    <col min="4862" max="4862" width="9.5703125" style="1" customWidth="1"/>
    <col min="4863" max="5097" width="8.85546875" style="1"/>
    <col min="5098" max="5098" width="10.5703125" style="1" customWidth="1"/>
    <col min="5099" max="5099" width="5.140625" style="1" customWidth="1"/>
    <col min="5100" max="5100" width="20.42578125" style="1" customWidth="1"/>
    <col min="5101" max="5101" width="7.28515625" style="1" customWidth="1"/>
    <col min="5102" max="5102" width="8.5703125" style="1" customWidth="1"/>
    <col min="5103" max="5103" width="9.42578125" style="1" customWidth="1"/>
    <col min="5104" max="5104" width="13.28515625" style="1" customWidth="1"/>
    <col min="5105" max="5106" width="5.85546875" style="1" customWidth="1"/>
    <col min="5107" max="5107" width="7.42578125" style="1" customWidth="1"/>
    <col min="5108" max="5108" width="7.28515625" style="1" customWidth="1"/>
    <col min="5109" max="5109" width="9.42578125" style="1" customWidth="1"/>
    <col min="5110" max="5110" width="13.28515625" style="1" customWidth="1"/>
    <col min="5111" max="5112" width="5.85546875" style="1" customWidth="1"/>
    <col min="5113" max="5115" width="9.5703125" style="1" customWidth="1"/>
    <col min="5116" max="5116" width="9.7109375" style="1" customWidth="1"/>
    <col min="5117" max="5117" width="10.5703125" style="1" customWidth="1"/>
    <col min="5118" max="5118" width="9.5703125" style="1" customWidth="1"/>
    <col min="5119" max="5353" width="8.85546875" style="1"/>
    <col min="5354" max="5354" width="10.5703125" style="1" customWidth="1"/>
    <col min="5355" max="5355" width="5.140625" style="1" customWidth="1"/>
    <col min="5356" max="5356" width="20.42578125" style="1" customWidth="1"/>
    <col min="5357" max="5357" width="7.28515625" style="1" customWidth="1"/>
    <col min="5358" max="5358" width="8.5703125" style="1" customWidth="1"/>
    <col min="5359" max="5359" width="9.42578125" style="1" customWidth="1"/>
    <col min="5360" max="5360" width="13.28515625" style="1" customWidth="1"/>
    <col min="5361" max="5362" width="5.85546875" style="1" customWidth="1"/>
    <col min="5363" max="5363" width="7.42578125" style="1" customWidth="1"/>
    <col min="5364" max="5364" width="7.28515625" style="1" customWidth="1"/>
    <col min="5365" max="5365" width="9.42578125" style="1" customWidth="1"/>
    <col min="5366" max="5366" width="13.28515625" style="1" customWidth="1"/>
    <col min="5367" max="5368" width="5.85546875" style="1" customWidth="1"/>
    <col min="5369" max="5371" width="9.5703125" style="1" customWidth="1"/>
    <col min="5372" max="5372" width="9.7109375" style="1" customWidth="1"/>
    <col min="5373" max="5373" width="10.5703125" style="1" customWidth="1"/>
    <col min="5374" max="5374" width="9.5703125" style="1" customWidth="1"/>
    <col min="5375" max="5609" width="8.85546875" style="1"/>
    <col min="5610" max="5610" width="10.5703125" style="1" customWidth="1"/>
    <col min="5611" max="5611" width="5.140625" style="1" customWidth="1"/>
    <col min="5612" max="5612" width="20.42578125" style="1" customWidth="1"/>
    <col min="5613" max="5613" width="7.28515625" style="1" customWidth="1"/>
    <col min="5614" max="5614" width="8.5703125" style="1" customWidth="1"/>
    <col min="5615" max="5615" width="9.42578125" style="1" customWidth="1"/>
    <col min="5616" max="5616" width="13.28515625" style="1" customWidth="1"/>
    <col min="5617" max="5618" width="5.85546875" style="1" customWidth="1"/>
    <col min="5619" max="5619" width="7.42578125" style="1" customWidth="1"/>
    <col min="5620" max="5620" width="7.28515625" style="1" customWidth="1"/>
    <col min="5621" max="5621" width="9.42578125" style="1" customWidth="1"/>
    <col min="5622" max="5622" width="13.28515625" style="1" customWidth="1"/>
    <col min="5623" max="5624" width="5.85546875" style="1" customWidth="1"/>
    <col min="5625" max="5627" width="9.5703125" style="1" customWidth="1"/>
    <col min="5628" max="5628" width="9.7109375" style="1" customWidth="1"/>
    <col min="5629" max="5629" width="10.5703125" style="1" customWidth="1"/>
    <col min="5630" max="5630" width="9.5703125" style="1" customWidth="1"/>
    <col min="5631" max="5865" width="8.85546875" style="1"/>
    <col min="5866" max="5866" width="10.5703125" style="1" customWidth="1"/>
    <col min="5867" max="5867" width="5.140625" style="1" customWidth="1"/>
    <col min="5868" max="5868" width="20.42578125" style="1" customWidth="1"/>
    <col min="5869" max="5869" width="7.28515625" style="1" customWidth="1"/>
    <col min="5870" max="5870" width="8.5703125" style="1" customWidth="1"/>
    <col min="5871" max="5871" width="9.42578125" style="1" customWidth="1"/>
    <col min="5872" max="5872" width="13.28515625" style="1" customWidth="1"/>
    <col min="5873" max="5874" width="5.85546875" style="1" customWidth="1"/>
    <col min="5875" max="5875" width="7.42578125" style="1" customWidth="1"/>
    <col min="5876" max="5876" width="7.28515625" style="1" customWidth="1"/>
    <col min="5877" max="5877" width="9.42578125" style="1" customWidth="1"/>
    <col min="5878" max="5878" width="13.28515625" style="1" customWidth="1"/>
    <col min="5879" max="5880" width="5.85546875" style="1" customWidth="1"/>
    <col min="5881" max="5883" width="9.5703125" style="1" customWidth="1"/>
    <col min="5884" max="5884" width="9.7109375" style="1" customWidth="1"/>
    <col min="5885" max="5885" width="10.5703125" style="1" customWidth="1"/>
    <col min="5886" max="5886" width="9.5703125" style="1" customWidth="1"/>
    <col min="5887" max="6121" width="8.85546875" style="1"/>
    <col min="6122" max="6122" width="10.5703125" style="1" customWidth="1"/>
    <col min="6123" max="6123" width="5.140625" style="1" customWidth="1"/>
    <col min="6124" max="6124" width="20.42578125" style="1" customWidth="1"/>
    <col min="6125" max="6125" width="7.28515625" style="1" customWidth="1"/>
    <col min="6126" max="6126" width="8.5703125" style="1" customWidth="1"/>
    <col min="6127" max="6127" width="9.42578125" style="1" customWidth="1"/>
    <col min="6128" max="6128" width="13.28515625" style="1" customWidth="1"/>
    <col min="6129" max="6130" width="5.85546875" style="1" customWidth="1"/>
    <col min="6131" max="6131" width="7.42578125" style="1" customWidth="1"/>
    <col min="6132" max="6132" width="7.28515625" style="1" customWidth="1"/>
    <col min="6133" max="6133" width="9.42578125" style="1" customWidth="1"/>
    <col min="6134" max="6134" width="13.28515625" style="1" customWidth="1"/>
    <col min="6135" max="6136" width="5.85546875" style="1" customWidth="1"/>
    <col min="6137" max="6139" width="9.5703125" style="1" customWidth="1"/>
    <col min="6140" max="6140" width="9.7109375" style="1" customWidth="1"/>
    <col min="6141" max="6141" width="10.5703125" style="1" customWidth="1"/>
    <col min="6142" max="6142" width="9.5703125" style="1" customWidth="1"/>
    <col min="6143" max="6377" width="8.85546875" style="1"/>
    <col min="6378" max="6378" width="10.5703125" style="1" customWidth="1"/>
    <col min="6379" max="6379" width="5.140625" style="1" customWidth="1"/>
    <col min="6380" max="6380" width="20.42578125" style="1" customWidth="1"/>
    <col min="6381" max="6381" width="7.28515625" style="1" customWidth="1"/>
    <col min="6382" max="6382" width="8.5703125" style="1" customWidth="1"/>
    <col min="6383" max="6383" width="9.42578125" style="1" customWidth="1"/>
    <col min="6384" max="6384" width="13.28515625" style="1" customWidth="1"/>
    <col min="6385" max="6386" width="5.85546875" style="1" customWidth="1"/>
    <col min="6387" max="6387" width="7.42578125" style="1" customWidth="1"/>
    <col min="6388" max="6388" width="7.28515625" style="1" customWidth="1"/>
    <col min="6389" max="6389" width="9.42578125" style="1" customWidth="1"/>
    <col min="6390" max="6390" width="13.28515625" style="1" customWidth="1"/>
    <col min="6391" max="6392" width="5.85546875" style="1" customWidth="1"/>
    <col min="6393" max="6395" width="9.5703125" style="1" customWidth="1"/>
    <col min="6396" max="6396" width="9.7109375" style="1" customWidth="1"/>
    <col min="6397" max="6397" width="10.5703125" style="1" customWidth="1"/>
    <col min="6398" max="6398" width="9.5703125" style="1" customWidth="1"/>
    <col min="6399" max="6633" width="8.85546875" style="1"/>
    <col min="6634" max="6634" width="10.5703125" style="1" customWidth="1"/>
    <col min="6635" max="6635" width="5.140625" style="1" customWidth="1"/>
    <col min="6636" max="6636" width="20.42578125" style="1" customWidth="1"/>
    <col min="6637" max="6637" width="7.28515625" style="1" customWidth="1"/>
    <col min="6638" max="6638" width="8.5703125" style="1" customWidth="1"/>
    <col min="6639" max="6639" width="9.42578125" style="1" customWidth="1"/>
    <col min="6640" max="6640" width="13.28515625" style="1" customWidth="1"/>
    <col min="6641" max="6642" width="5.85546875" style="1" customWidth="1"/>
    <col min="6643" max="6643" width="7.42578125" style="1" customWidth="1"/>
    <col min="6644" max="6644" width="7.28515625" style="1" customWidth="1"/>
    <col min="6645" max="6645" width="9.42578125" style="1" customWidth="1"/>
    <col min="6646" max="6646" width="13.28515625" style="1" customWidth="1"/>
    <col min="6647" max="6648" width="5.85546875" style="1" customWidth="1"/>
    <col min="6649" max="6651" width="9.5703125" style="1" customWidth="1"/>
    <col min="6652" max="6652" width="9.7109375" style="1" customWidth="1"/>
    <col min="6653" max="6653" width="10.5703125" style="1" customWidth="1"/>
    <col min="6654" max="6654" width="9.5703125" style="1" customWidth="1"/>
    <col min="6655" max="6889" width="8.85546875" style="1"/>
    <col min="6890" max="6890" width="10.5703125" style="1" customWidth="1"/>
    <col min="6891" max="6891" width="5.140625" style="1" customWidth="1"/>
    <col min="6892" max="6892" width="20.42578125" style="1" customWidth="1"/>
    <col min="6893" max="6893" width="7.28515625" style="1" customWidth="1"/>
    <col min="6894" max="6894" width="8.5703125" style="1" customWidth="1"/>
    <col min="6895" max="6895" width="9.42578125" style="1" customWidth="1"/>
    <col min="6896" max="6896" width="13.28515625" style="1" customWidth="1"/>
    <col min="6897" max="6898" width="5.85546875" style="1" customWidth="1"/>
    <col min="6899" max="6899" width="7.42578125" style="1" customWidth="1"/>
    <col min="6900" max="6900" width="7.28515625" style="1" customWidth="1"/>
    <col min="6901" max="6901" width="9.42578125" style="1" customWidth="1"/>
    <col min="6902" max="6902" width="13.28515625" style="1" customWidth="1"/>
    <col min="6903" max="6904" width="5.85546875" style="1" customWidth="1"/>
    <col min="6905" max="6907" width="9.5703125" style="1" customWidth="1"/>
    <col min="6908" max="6908" width="9.7109375" style="1" customWidth="1"/>
    <col min="6909" max="6909" width="10.5703125" style="1" customWidth="1"/>
    <col min="6910" max="6910" width="9.5703125" style="1" customWidth="1"/>
    <col min="6911" max="7145" width="8.85546875" style="1"/>
    <col min="7146" max="7146" width="10.5703125" style="1" customWidth="1"/>
    <col min="7147" max="7147" width="5.140625" style="1" customWidth="1"/>
    <col min="7148" max="7148" width="20.42578125" style="1" customWidth="1"/>
    <col min="7149" max="7149" width="7.28515625" style="1" customWidth="1"/>
    <col min="7150" max="7150" width="8.5703125" style="1" customWidth="1"/>
    <col min="7151" max="7151" width="9.42578125" style="1" customWidth="1"/>
    <col min="7152" max="7152" width="13.28515625" style="1" customWidth="1"/>
    <col min="7153" max="7154" width="5.85546875" style="1" customWidth="1"/>
    <col min="7155" max="7155" width="7.42578125" style="1" customWidth="1"/>
    <col min="7156" max="7156" width="7.28515625" style="1" customWidth="1"/>
    <col min="7157" max="7157" width="9.42578125" style="1" customWidth="1"/>
    <col min="7158" max="7158" width="13.28515625" style="1" customWidth="1"/>
    <col min="7159" max="7160" width="5.85546875" style="1" customWidth="1"/>
    <col min="7161" max="7163" width="9.5703125" style="1" customWidth="1"/>
    <col min="7164" max="7164" width="9.7109375" style="1" customWidth="1"/>
    <col min="7165" max="7165" width="10.5703125" style="1" customWidth="1"/>
    <col min="7166" max="7166" width="9.5703125" style="1" customWidth="1"/>
    <col min="7167" max="7401" width="8.85546875" style="1"/>
    <col min="7402" max="7402" width="10.5703125" style="1" customWidth="1"/>
    <col min="7403" max="7403" width="5.140625" style="1" customWidth="1"/>
    <col min="7404" max="7404" width="20.42578125" style="1" customWidth="1"/>
    <col min="7405" max="7405" width="7.28515625" style="1" customWidth="1"/>
    <col min="7406" max="7406" width="8.5703125" style="1" customWidth="1"/>
    <col min="7407" max="7407" width="9.42578125" style="1" customWidth="1"/>
    <col min="7408" max="7408" width="13.28515625" style="1" customWidth="1"/>
    <col min="7409" max="7410" width="5.85546875" style="1" customWidth="1"/>
    <col min="7411" max="7411" width="7.42578125" style="1" customWidth="1"/>
    <col min="7412" max="7412" width="7.28515625" style="1" customWidth="1"/>
    <col min="7413" max="7413" width="9.42578125" style="1" customWidth="1"/>
    <col min="7414" max="7414" width="13.28515625" style="1" customWidth="1"/>
    <col min="7415" max="7416" width="5.85546875" style="1" customWidth="1"/>
    <col min="7417" max="7419" width="9.5703125" style="1" customWidth="1"/>
    <col min="7420" max="7420" width="9.7109375" style="1" customWidth="1"/>
    <col min="7421" max="7421" width="10.5703125" style="1" customWidth="1"/>
    <col min="7422" max="7422" width="9.5703125" style="1" customWidth="1"/>
    <col min="7423" max="7657" width="8.85546875" style="1"/>
    <col min="7658" max="7658" width="10.5703125" style="1" customWidth="1"/>
    <col min="7659" max="7659" width="5.140625" style="1" customWidth="1"/>
    <col min="7660" max="7660" width="20.42578125" style="1" customWidth="1"/>
    <col min="7661" max="7661" width="7.28515625" style="1" customWidth="1"/>
    <col min="7662" max="7662" width="8.5703125" style="1" customWidth="1"/>
    <col min="7663" max="7663" width="9.42578125" style="1" customWidth="1"/>
    <col min="7664" max="7664" width="13.28515625" style="1" customWidth="1"/>
    <col min="7665" max="7666" width="5.85546875" style="1" customWidth="1"/>
    <col min="7667" max="7667" width="7.42578125" style="1" customWidth="1"/>
    <col min="7668" max="7668" width="7.28515625" style="1" customWidth="1"/>
    <col min="7669" max="7669" width="9.42578125" style="1" customWidth="1"/>
    <col min="7670" max="7670" width="13.28515625" style="1" customWidth="1"/>
    <col min="7671" max="7672" width="5.85546875" style="1" customWidth="1"/>
    <col min="7673" max="7675" width="9.5703125" style="1" customWidth="1"/>
    <col min="7676" max="7676" width="9.7109375" style="1" customWidth="1"/>
    <col min="7677" max="7677" width="10.5703125" style="1" customWidth="1"/>
    <col min="7678" max="7678" width="9.5703125" style="1" customWidth="1"/>
    <col min="7679" max="7913" width="8.85546875" style="1"/>
    <col min="7914" max="7914" width="10.5703125" style="1" customWidth="1"/>
    <col min="7915" max="7915" width="5.140625" style="1" customWidth="1"/>
    <col min="7916" max="7916" width="20.42578125" style="1" customWidth="1"/>
    <col min="7917" max="7917" width="7.28515625" style="1" customWidth="1"/>
    <col min="7918" max="7918" width="8.5703125" style="1" customWidth="1"/>
    <col min="7919" max="7919" width="9.42578125" style="1" customWidth="1"/>
    <col min="7920" max="7920" width="13.28515625" style="1" customWidth="1"/>
    <col min="7921" max="7922" width="5.85546875" style="1" customWidth="1"/>
    <col min="7923" max="7923" width="7.42578125" style="1" customWidth="1"/>
    <col min="7924" max="7924" width="7.28515625" style="1" customWidth="1"/>
    <col min="7925" max="7925" width="9.42578125" style="1" customWidth="1"/>
    <col min="7926" max="7926" width="13.28515625" style="1" customWidth="1"/>
    <col min="7927" max="7928" width="5.85546875" style="1" customWidth="1"/>
    <col min="7929" max="7931" width="9.5703125" style="1" customWidth="1"/>
    <col min="7932" max="7932" width="9.7109375" style="1" customWidth="1"/>
    <col min="7933" max="7933" width="10.5703125" style="1" customWidth="1"/>
    <col min="7934" max="7934" width="9.5703125" style="1" customWidth="1"/>
    <col min="7935" max="8169" width="8.85546875" style="1"/>
    <col min="8170" max="8170" width="10.5703125" style="1" customWidth="1"/>
    <col min="8171" max="8171" width="5.140625" style="1" customWidth="1"/>
    <col min="8172" max="8172" width="20.42578125" style="1" customWidth="1"/>
    <col min="8173" max="8173" width="7.28515625" style="1" customWidth="1"/>
    <col min="8174" max="8174" width="8.5703125" style="1" customWidth="1"/>
    <col min="8175" max="8175" width="9.42578125" style="1" customWidth="1"/>
    <col min="8176" max="8176" width="13.28515625" style="1" customWidth="1"/>
    <col min="8177" max="8178" width="5.85546875" style="1" customWidth="1"/>
    <col min="8179" max="8179" width="7.42578125" style="1" customWidth="1"/>
    <col min="8180" max="8180" width="7.28515625" style="1" customWidth="1"/>
    <col min="8181" max="8181" width="9.42578125" style="1" customWidth="1"/>
    <col min="8182" max="8182" width="13.28515625" style="1" customWidth="1"/>
    <col min="8183" max="8184" width="5.85546875" style="1" customWidth="1"/>
    <col min="8185" max="8187" width="9.5703125" style="1" customWidth="1"/>
    <col min="8188" max="8188" width="9.7109375" style="1" customWidth="1"/>
    <col min="8189" max="8189" width="10.5703125" style="1" customWidth="1"/>
    <col min="8190" max="8190" width="9.5703125" style="1" customWidth="1"/>
    <col min="8191" max="8425" width="8.85546875" style="1"/>
    <col min="8426" max="8426" width="10.5703125" style="1" customWidth="1"/>
    <col min="8427" max="8427" width="5.140625" style="1" customWidth="1"/>
    <col min="8428" max="8428" width="20.42578125" style="1" customWidth="1"/>
    <col min="8429" max="8429" width="7.28515625" style="1" customWidth="1"/>
    <col min="8430" max="8430" width="8.5703125" style="1" customWidth="1"/>
    <col min="8431" max="8431" width="9.42578125" style="1" customWidth="1"/>
    <col min="8432" max="8432" width="13.28515625" style="1" customWidth="1"/>
    <col min="8433" max="8434" width="5.85546875" style="1" customWidth="1"/>
    <col min="8435" max="8435" width="7.42578125" style="1" customWidth="1"/>
    <col min="8436" max="8436" width="7.28515625" style="1" customWidth="1"/>
    <col min="8437" max="8437" width="9.42578125" style="1" customWidth="1"/>
    <col min="8438" max="8438" width="13.28515625" style="1" customWidth="1"/>
    <col min="8439" max="8440" width="5.85546875" style="1" customWidth="1"/>
    <col min="8441" max="8443" width="9.5703125" style="1" customWidth="1"/>
    <col min="8444" max="8444" width="9.7109375" style="1" customWidth="1"/>
    <col min="8445" max="8445" width="10.5703125" style="1" customWidth="1"/>
    <col min="8446" max="8446" width="9.5703125" style="1" customWidth="1"/>
    <col min="8447" max="8681" width="8.85546875" style="1"/>
    <col min="8682" max="8682" width="10.5703125" style="1" customWidth="1"/>
    <col min="8683" max="8683" width="5.140625" style="1" customWidth="1"/>
    <col min="8684" max="8684" width="20.42578125" style="1" customWidth="1"/>
    <col min="8685" max="8685" width="7.28515625" style="1" customWidth="1"/>
    <col min="8686" max="8686" width="8.5703125" style="1" customWidth="1"/>
    <col min="8687" max="8687" width="9.42578125" style="1" customWidth="1"/>
    <col min="8688" max="8688" width="13.28515625" style="1" customWidth="1"/>
    <col min="8689" max="8690" width="5.85546875" style="1" customWidth="1"/>
    <col min="8691" max="8691" width="7.42578125" style="1" customWidth="1"/>
    <col min="8692" max="8692" width="7.28515625" style="1" customWidth="1"/>
    <col min="8693" max="8693" width="9.42578125" style="1" customWidth="1"/>
    <col min="8694" max="8694" width="13.28515625" style="1" customWidth="1"/>
    <col min="8695" max="8696" width="5.85546875" style="1" customWidth="1"/>
    <col min="8697" max="8699" width="9.5703125" style="1" customWidth="1"/>
    <col min="8700" max="8700" width="9.7109375" style="1" customWidth="1"/>
    <col min="8701" max="8701" width="10.5703125" style="1" customWidth="1"/>
    <col min="8702" max="8702" width="9.5703125" style="1" customWidth="1"/>
    <col min="8703" max="8937" width="8.85546875" style="1"/>
    <col min="8938" max="8938" width="10.5703125" style="1" customWidth="1"/>
    <col min="8939" max="8939" width="5.140625" style="1" customWidth="1"/>
    <col min="8940" max="8940" width="20.42578125" style="1" customWidth="1"/>
    <col min="8941" max="8941" width="7.28515625" style="1" customWidth="1"/>
    <col min="8942" max="8942" width="8.5703125" style="1" customWidth="1"/>
    <col min="8943" max="8943" width="9.42578125" style="1" customWidth="1"/>
    <col min="8944" max="8944" width="13.28515625" style="1" customWidth="1"/>
    <col min="8945" max="8946" width="5.85546875" style="1" customWidth="1"/>
    <col min="8947" max="8947" width="7.42578125" style="1" customWidth="1"/>
    <col min="8948" max="8948" width="7.28515625" style="1" customWidth="1"/>
    <col min="8949" max="8949" width="9.42578125" style="1" customWidth="1"/>
    <col min="8950" max="8950" width="13.28515625" style="1" customWidth="1"/>
    <col min="8951" max="8952" width="5.85546875" style="1" customWidth="1"/>
    <col min="8953" max="8955" width="9.5703125" style="1" customWidth="1"/>
    <col min="8956" max="8956" width="9.7109375" style="1" customWidth="1"/>
    <col min="8957" max="8957" width="10.5703125" style="1" customWidth="1"/>
    <col min="8958" max="8958" width="9.5703125" style="1" customWidth="1"/>
    <col min="8959" max="9193" width="8.85546875" style="1"/>
    <col min="9194" max="9194" width="10.5703125" style="1" customWidth="1"/>
    <col min="9195" max="9195" width="5.140625" style="1" customWidth="1"/>
    <col min="9196" max="9196" width="20.42578125" style="1" customWidth="1"/>
    <col min="9197" max="9197" width="7.28515625" style="1" customWidth="1"/>
    <col min="9198" max="9198" width="8.5703125" style="1" customWidth="1"/>
    <col min="9199" max="9199" width="9.42578125" style="1" customWidth="1"/>
    <col min="9200" max="9200" width="13.28515625" style="1" customWidth="1"/>
    <col min="9201" max="9202" width="5.85546875" style="1" customWidth="1"/>
    <col min="9203" max="9203" width="7.42578125" style="1" customWidth="1"/>
    <col min="9204" max="9204" width="7.28515625" style="1" customWidth="1"/>
    <col min="9205" max="9205" width="9.42578125" style="1" customWidth="1"/>
    <col min="9206" max="9206" width="13.28515625" style="1" customWidth="1"/>
    <col min="9207" max="9208" width="5.85546875" style="1" customWidth="1"/>
    <col min="9209" max="9211" width="9.5703125" style="1" customWidth="1"/>
    <col min="9212" max="9212" width="9.7109375" style="1" customWidth="1"/>
    <col min="9213" max="9213" width="10.5703125" style="1" customWidth="1"/>
    <col min="9214" max="9214" width="9.5703125" style="1" customWidth="1"/>
    <col min="9215" max="9449" width="8.85546875" style="1"/>
    <col min="9450" max="9450" width="10.5703125" style="1" customWidth="1"/>
    <col min="9451" max="9451" width="5.140625" style="1" customWidth="1"/>
    <col min="9452" max="9452" width="20.42578125" style="1" customWidth="1"/>
    <col min="9453" max="9453" width="7.28515625" style="1" customWidth="1"/>
    <col min="9454" max="9454" width="8.5703125" style="1" customWidth="1"/>
    <col min="9455" max="9455" width="9.42578125" style="1" customWidth="1"/>
    <col min="9456" max="9456" width="13.28515625" style="1" customWidth="1"/>
    <col min="9457" max="9458" width="5.85546875" style="1" customWidth="1"/>
    <col min="9459" max="9459" width="7.42578125" style="1" customWidth="1"/>
    <col min="9460" max="9460" width="7.28515625" style="1" customWidth="1"/>
    <col min="9461" max="9461" width="9.42578125" style="1" customWidth="1"/>
    <col min="9462" max="9462" width="13.28515625" style="1" customWidth="1"/>
    <col min="9463" max="9464" width="5.85546875" style="1" customWidth="1"/>
    <col min="9465" max="9467" width="9.5703125" style="1" customWidth="1"/>
    <col min="9468" max="9468" width="9.7109375" style="1" customWidth="1"/>
    <col min="9469" max="9469" width="10.5703125" style="1" customWidth="1"/>
    <col min="9470" max="9470" width="9.5703125" style="1" customWidth="1"/>
    <col min="9471" max="9705" width="8.85546875" style="1"/>
    <col min="9706" max="9706" width="10.5703125" style="1" customWidth="1"/>
    <col min="9707" max="9707" width="5.140625" style="1" customWidth="1"/>
    <col min="9708" max="9708" width="20.42578125" style="1" customWidth="1"/>
    <col min="9709" max="9709" width="7.28515625" style="1" customWidth="1"/>
    <col min="9710" max="9710" width="8.5703125" style="1" customWidth="1"/>
    <col min="9711" max="9711" width="9.42578125" style="1" customWidth="1"/>
    <col min="9712" max="9712" width="13.28515625" style="1" customWidth="1"/>
    <col min="9713" max="9714" width="5.85546875" style="1" customWidth="1"/>
    <col min="9715" max="9715" width="7.42578125" style="1" customWidth="1"/>
    <col min="9716" max="9716" width="7.28515625" style="1" customWidth="1"/>
    <col min="9717" max="9717" width="9.42578125" style="1" customWidth="1"/>
    <col min="9718" max="9718" width="13.28515625" style="1" customWidth="1"/>
    <col min="9719" max="9720" width="5.85546875" style="1" customWidth="1"/>
    <col min="9721" max="9723" width="9.5703125" style="1" customWidth="1"/>
    <col min="9724" max="9724" width="9.7109375" style="1" customWidth="1"/>
    <col min="9725" max="9725" width="10.5703125" style="1" customWidth="1"/>
    <col min="9726" max="9726" width="9.5703125" style="1" customWidth="1"/>
    <col min="9727" max="9961" width="8.85546875" style="1"/>
    <col min="9962" max="9962" width="10.5703125" style="1" customWidth="1"/>
    <col min="9963" max="9963" width="5.140625" style="1" customWidth="1"/>
    <col min="9964" max="9964" width="20.42578125" style="1" customWidth="1"/>
    <col min="9965" max="9965" width="7.28515625" style="1" customWidth="1"/>
    <col min="9966" max="9966" width="8.5703125" style="1" customWidth="1"/>
    <col min="9967" max="9967" width="9.42578125" style="1" customWidth="1"/>
    <col min="9968" max="9968" width="13.28515625" style="1" customWidth="1"/>
    <col min="9969" max="9970" width="5.85546875" style="1" customWidth="1"/>
    <col min="9971" max="9971" width="7.42578125" style="1" customWidth="1"/>
    <col min="9972" max="9972" width="7.28515625" style="1" customWidth="1"/>
    <col min="9973" max="9973" width="9.42578125" style="1" customWidth="1"/>
    <col min="9974" max="9974" width="13.28515625" style="1" customWidth="1"/>
    <col min="9975" max="9976" width="5.85546875" style="1" customWidth="1"/>
    <col min="9977" max="9979" width="9.5703125" style="1" customWidth="1"/>
    <col min="9980" max="9980" width="9.7109375" style="1" customWidth="1"/>
    <col min="9981" max="9981" width="10.5703125" style="1" customWidth="1"/>
    <col min="9982" max="9982" width="9.5703125" style="1" customWidth="1"/>
    <col min="9983" max="10217" width="8.85546875" style="1"/>
    <col min="10218" max="10218" width="10.5703125" style="1" customWidth="1"/>
    <col min="10219" max="10219" width="5.140625" style="1" customWidth="1"/>
    <col min="10220" max="10220" width="20.42578125" style="1" customWidth="1"/>
    <col min="10221" max="10221" width="7.28515625" style="1" customWidth="1"/>
    <col min="10222" max="10222" width="8.5703125" style="1" customWidth="1"/>
    <col min="10223" max="10223" width="9.42578125" style="1" customWidth="1"/>
    <col min="10224" max="10224" width="13.28515625" style="1" customWidth="1"/>
    <col min="10225" max="10226" width="5.85546875" style="1" customWidth="1"/>
    <col min="10227" max="10227" width="7.42578125" style="1" customWidth="1"/>
    <col min="10228" max="10228" width="7.28515625" style="1" customWidth="1"/>
    <col min="10229" max="10229" width="9.42578125" style="1" customWidth="1"/>
    <col min="10230" max="10230" width="13.28515625" style="1" customWidth="1"/>
    <col min="10231" max="10232" width="5.85546875" style="1" customWidth="1"/>
    <col min="10233" max="10235" width="9.5703125" style="1" customWidth="1"/>
    <col min="10236" max="10236" width="9.7109375" style="1" customWidth="1"/>
    <col min="10237" max="10237" width="10.5703125" style="1" customWidth="1"/>
    <col min="10238" max="10238" width="9.5703125" style="1" customWidth="1"/>
    <col min="10239" max="10473" width="8.85546875" style="1"/>
    <col min="10474" max="10474" width="10.5703125" style="1" customWidth="1"/>
    <col min="10475" max="10475" width="5.140625" style="1" customWidth="1"/>
    <col min="10476" max="10476" width="20.42578125" style="1" customWidth="1"/>
    <col min="10477" max="10477" width="7.28515625" style="1" customWidth="1"/>
    <col min="10478" max="10478" width="8.5703125" style="1" customWidth="1"/>
    <col min="10479" max="10479" width="9.42578125" style="1" customWidth="1"/>
    <col min="10480" max="10480" width="13.28515625" style="1" customWidth="1"/>
    <col min="10481" max="10482" width="5.85546875" style="1" customWidth="1"/>
    <col min="10483" max="10483" width="7.42578125" style="1" customWidth="1"/>
    <col min="10484" max="10484" width="7.28515625" style="1" customWidth="1"/>
    <col min="10485" max="10485" width="9.42578125" style="1" customWidth="1"/>
    <col min="10486" max="10486" width="13.28515625" style="1" customWidth="1"/>
    <col min="10487" max="10488" width="5.85546875" style="1" customWidth="1"/>
    <col min="10489" max="10491" width="9.5703125" style="1" customWidth="1"/>
    <col min="10492" max="10492" width="9.7109375" style="1" customWidth="1"/>
    <col min="10493" max="10493" width="10.5703125" style="1" customWidth="1"/>
    <col min="10494" max="10494" width="9.5703125" style="1" customWidth="1"/>
    <col min="10495" max="10729" width="8.85546875" style="1"/>
    <col min="10730" max="10730" width="10.5703125" style="1" customWidth="1"/>
    <col min="10731" max="10731" width="5.140625" style="1" customWidth="1"/>
    <col min="10732" max="10732" width="20.42578125" style="1" customWidth="1"/>
    <col min="10733" max="10733" width="7.28515625" style="1" customWidth="1"/>
    <col min="10734" max="10734" width="8.5703125" style="1" customWidth="1"/>
    <col min="10735" max="10735" width="9.42578125" style="1" customWidth="1"/>
    <col min="10736" max="10736" width="13.28515625" style="1" customWidth="1"/>
    <col min="10737" max="10738" width="5.85546875" style="1" customWidth="1"/>
    <col min="10739" max="10739" width="7.42578125" style="1" customWidth="1"/>
    <col min="10740" max="10740" width="7.28515625" style="1" customWidth="1"/>
    <col min="10741" max="10741" width="9.42578125" style="1" customWidth="1"/>
    <col min="10742" max="10742" width="13.28515625" style="1" customWidth="1"/>
    <col min="10743" max="10744" width="5.85546875" style="1" customWidth="1"/>
    <col min="10745" max="10747" width="9.5703125" style="1" customWidth="1"/>
    <col min="10748" max="10748" width="9.7109375" style="1" customWidth="1"/>
    <col min="10749" max="10749" width="10.5703125" style="1" customWidth="1"/>
    <col min="10750" max="10750" width="9.5703125" style="1" customWidth="1"/>
    <col min="10751" max="10985" width="8.85546875" style="1"/>
    <col min="10986" max="10986" width="10.5703125" style="1" customWidth="1"/>
    <col min="10987" max="10987" width="5.140625" style="1" customWidth="1"/>
    <col min="10988" max="10988" width="20.42578125" style="1" customWidth="1"/>
    <col min="10989" max="10989" width="7.28515625" style="1" customWidth="1"/>
    <col min="10990" max="10990" width="8.5703125" style="1" customWidth="1"/>
    <col min="10991" max="10991" width="9.42578125" style="1" customWidth="1"/>
    <col min="10992" max="10992" width="13.28515625" style="1" customWidth="1"/>
    <col min="10993" max="10994" width="5.85546875" style="1" customWidth="1"/>
    <col min="10995" max="10995" width="7.42578125" style="1" customWidth="1"/>
    <col min="10996" max="10996" width="7.28515625" style="1" customWidth="1"/>
    <col min="10997" max="10997" width="9.42578125" style="1" customWidth="1"/>
    <col min="10998" max="10998" width="13.28515625" style="1" customWidth="1"/>
    <col min="10999" max="11000" width="5.85546875" style="1" customWidth="1"/>
    <col min="11001" max="11003" width="9.5703125" style="1" customWidth="1"/>
    <col min="11004" max="11004" width="9.7109375" style="1" customWidth="1"/>
    <col min="11005" max="11005" width="10.5703125" style="1" customWidth="1"/>
    <col min="11006" max="11006" width="9.5703125" style="1" customWidth="1"/>
    <col min="11007" max="11241" width="8.85546875" style="1"/>
    <col min="11242" max="11242" width="10.5703125" style="1" customWidth="1"/>
    <col min="11243" max="11243" width="5.140625" style="1" customWidth="1"/>
    <col min="11244" max="11244" width="20.42578125" style="1" customWidth="1"/>
    <col min="11245" max="11245" width="7.28515625" style="1" customWidth="1"/>
    <col min="11246" max="11246" width="8.5703125" style="1" customWidth="1"/>
    <col min="11247" max="11247" width="9.42578125" style="1" customWidth="1"/>
    <col min="11248" max="11248" width="13.28515625" style="1" customWidth="1"/>
    <col min="11249" max="11250" width="5.85546875" style="1" customWidth="1"/>
    <col min="11251" max="11251" width="7.42578125" style="1" customWidth="1"/>
    <col min="11252" max="11252" width="7.28515625" style="1" customWidth="1"/>
    <col min="11253" max="11253" width="9.42578125" style="1" customWidth="1"/>
    <col min="11254" max="11254" width="13.28515625" style="1" customWidth="1"/>
    <col min="11255" max="11256" width="5.85546875" style="1" customWidth="1"/>
    <col min="11257" max="11259" width="9.5703125" style="1" customWidth="1"/>
    <col min="11260" max="11260" width="9.7109375" style="1" customWidth="1"/>
    <col min="11261" max="11261" width="10.5703125" style="1" customWidth="1"/>
    <col min="11262" max="11262" width="9.5703125" style="1" customWidth="1"/>
    <col min="11263" max="11497" width="8.85546875" style="1"/>
    <col min="11498" max="11498" width="10.5703125" style="1" customWidth="1"/>
    <col min="11499" max="11499" width="5.140625" style="1" customWidth="1"/>
    <col min="11500" max="11500" width="20.42578125" style="1" customWidth="1"/>
    <col min="11501" max="11501" width="7.28515625" style="1" customWidth="1"/>
    <col min="11502" max="11502" width="8.5703125" style="1" customWidth="1"/>
    <col min="11503" max="11503" width="9.42578125" style="1" customWidth="1"/>
    <col min="11504" max="11504" width="13.28515625" style="1" customWidth="1"/>
    <col min="11505" max="11506" width="5.85546875" style="1" customWidth="1"/>
    <col min="11507" max="11507" width="7.42578125" style="1" customWidth="1"/>
    <col min="11508" max="11508" width="7.28515625" style="1" customWidth="1"/>
    <col min="11509" max="11509" width="9.42578125" style="1" customWidth="1"/>
    <col min="11510" max="11510" width="13.28515625" style="1" customWidth="1"/>
    <col min="11511" max="11512" width="5.85546875" style="1" customWidth="1"/>
    <col min="11513" max="11515" width="9.5703125" style="1" customWidth="1"/>
    <col min="11516" max="11516" width="9.7109375" style="1" customWidth="1"/>
    <col min="11517" max="11517" width="10.5703125" style="1" customWidth="1"/>
    <col min="11518" max="11518" width="9.5703125" style="1" customWidth="1"/>
    <col min="11519" max="11753" width="8.85546875" style="1"/>
    <col min="11754" max="11754" width="10.5703125" style="1" customWidth="1"/>
    <col min="11755" max="11755" width="5.140625" style="1" customWidth="1"/>
    <col min="11756" max="11756" width="20.42578125" style="1" customWidth="1"/>
    <col min="11757" max="11757" width="7.28515625" style="1" customWidth="1"/>
    <col min="11758" max="11758" width="8.5703125" style="1" customWidth="1"/>
    <col min="11759" max="11759" width="9.42578125" style="1" customWidth="1"/>
    <col min="11760" max="11760" width="13.28515625" style="1" customWidth="1"/>
    <col min="11761" max="11762" width="5.85546875" style="1" customWidth="1"/>
    <col min="11763" max="11763" width="7.42578125" style="1" customWidth="1"/>
    <col min="11764" max="11764" width="7.28515625" style="1" customWidth="1"/>
    <col min="11765" max="11765" width="9.42578125" style="1" customWidth="1"/>
    <col min="11766" max="11766" width="13.28515625" style="1" customWidth="1"/>
    <col min="11767" max="11768" width="5.85546875" style="1" customWidth="1"/>
    <col min="11769" max="11771" width="9.5703125" style="1" customWidth="1"/>
    <col min="11772" max="11772" width="9.7109375" style="1" customWidth="1"/>
    <col min="11773" max="11773" width="10.5703125" style="1" customWidth="1"/>
    <col min="11774" max="11774" width="9.5703125" style="1" customWidth="1"/>
    <col min="11775" max="12009" width="8.85546875" style="1"/>
    <col min="12010" max="12010" width="10.5703125" style="1" customWidth="1"/>
    <col min="12011" max="12011" width="5.140625" style="1" customWidth="1"/>
    <col min="12012" max="12012" width="20.42578125" style="1" customWidth="1"/>
    <col min="12013" max="12013" width="7.28515625" style="1" customWidth="1"/>
    <col min="12014" max="12014" width="8.5703125" style="1" customWidth="1"/>
    <col min="12015" max="12015" width="9.42578125" style="1" customWidth="1"/>
    <col min="12016" max="12016" width="13.28515625" style="1" customWidth="1"/>
    <col min="12017" max="12018" width="5.85546875" style="1" customWidth="1"/>
    <col min="12019" max="12019" width="7.42578125" style="1" customWidth="1"/>
    <col min="12020" max="12020" width="7.28515625" style="1" customWidth="1"/>
    <col min="12021" max="12021" width="9.42578125" style="1" customWidth="1"/>
    <col min="12022" max="12022" width="13.28515625" style="1" customWidth="1"/>
    <col min="12023" max="12024" width="5.85546875" style="1" customWidth="1"/>
    <col min="12025" max="12027" width="9.5703125" style="1" customWidth="1"/>
    <col min="12028" max="12028" width="9.7109375" style="1" customWidth="1"/>
    <col min="12029" max="12029" width="10.5703125" style="1" customWidth="1"/>
    <col min="12030" max="12030" width="9.5703125" style="1" customWidth="1"/>
    <col min="12031" max="12265" width="8.85546875" style="1"/>
    <col min="12266" max="12266" width="10.5703125" style="1" customWidth="1"/>
    <col min="12267" max="12267" width="5.140625" style="1" customWidth="1"/>
    <col min="12268" max="12268" width="20.42578125" style="1" customWidth="1"/>
    <col min="12269" max="12269" width="7.28515625" style="1" customWidth="1"/>
    <col min="12270" max="12270" width="8.5703125" style="1" customWidth="1"/>
    <col min="12271" max="12271" width="9.42578125" style="1" customWidth="1"/>
    <col min="12272" max="12272" width="13.28515625" style="1" customWidth="1"/>
    <col min="12273" max="12274" width="5.85546875" style="1" customWidth="1"/>
    <col min="12275" max="12275" width="7.42578125" style="1" customWidth="1"/>
    <col min="12276" max="12276" width="7.28515625" style="1" customWidth="1"/>
    <col min="12277" max="12277" width="9.42578125" style="1" customWidth="1"/>
    <col min="12278" max="12278" width="13.28515625" style="1" customWidth="1"/>
    <col min="12279" max="12280" width="5.85546875" style="1" customWidth="1"/>
    <col min="12281" max="12283" width="9.5703125" style="1" customWidth="1"/>
    <col min="12284" max="12284" width="9.7109375" style="1" customWidth="1"/>
    <col min="12285" max="12285" width="10.5703125" style="1" customWidth="1"/>
    <col min="12286" max="12286" width="9.5703125" style="1" customWidth="1"/>
    <col min="12287" max="12521" width="8.85546875" style="1"/>
    <col min="12522" max="12522" width="10.5703125" style="1" customWidth="1"/>
    <col min="12523" max="12523" width="5.140625" style="1" customWidth="1"/>
    <col min="12524" max="12524" width="20.42578125" style="1" customWidth="1"/>
    <col min="12525" max="12525" width="7.28515625" style="1" customWidth="1"/>
    <col min="12526" max="12526" width="8.5703125" style="1" customWidth="1"/>
    <col min="12527" max="12527" width="9.42578125" style="1" customWidth="1"/>
    <col min="12528" max="12528" width="13.28515625" style="1" customWidth="1"/>
    <col min="12529" max="12530" width="5.85546875" style="1" customWidth="1"/>
    <col min="12531" max="12531" width="7.42578125" style="1" customWidth="1"/>
    <col min="12532" max="12532" width="7.28515625" style="1" customWidth="1"/>
    <col min="12533" max="12533" width="9.42578125" style="1" customWidth="1"/>
    <col min="12534" max="12534" width="13.28515625" style="1" customWidth="1"/>
    <col min="12535" max="12536" width="5.85546875" style="1" customWidth="1"/>
    <col min="12537" max="12539" width="9.5703125" style="1" customWidth="1"/>
    <col min="12540" max="12540" width="9.7109375" style="1" customWidth="1"/>
    <col min="12541" max="12541" width="10.5703125" style="1" customWidth="1"/>
    <col min="12542" max="12542" width="9.5703125" style="1" customWidth="1"/>
    <col min="12543" max="12777" width="8.85546875" style="1"/>
    <col min="12778" max="12778" width="10.5703125" style="1" customWidth="1"/>
    <col min="12779" max="12779" width="5.140625" style="1" customWidth="1"/>
    <col min="12780" max="12780" width="20.42578125" style="1" customWidth="1"/>
    <col min="12781" max="12781" width="7.28515625" style="1" customWidth="1"/>
    <col min="12782" max="12782" width="8.5703125" style="1" customWidth="1"/>
    <col min="12783" max="12783" width="9.42578125" style="1" customWidth="1"/>
    <col min="12784" max="12784" width="13.28515625" style="1" customWidth="1"/>
    <col min="12785" max="12786" width="5.85546875" style="1" customWidth="1"/>
    <col min="12787" max="12787" width="7.42578125" style="1" customWidth="1"/>
    <col min="12788" max="12788" width="7.28515625" style="1" customWidth="1"/>
    <col min="12789" max="12789" width="9.42578125" style="1" customWidth="1"/>
    <col min="12790" max="12790" width="13.28515625" style="1" customWidth="1"/>
    <col min="12791" max="12792" width="5.85546875" style="1" customWidth="1"/>
    <col min="12793" max="12795" width="9.5703125" style="1" customWidth="1"/>
    <col min="12796" max="12796" width="9.7109375" style="1" customWidth="1"/>
    <col min="12797" max="12797" width="10.5703125" style="1" customWidth="1"/>
    <col min="12798" max="12798" width="9.5703125" style="1" customWidth="1"/>
    <col min="12799" max="13033" width="8.85546875" style="1"/>
    <col min="13034" max="13034" width="10.5703125" style="1" customWidth="1"/>
    <col min="13035" max="13035" width="5.140625" style="1" customWidth="1"/>
    <col min="13036" max="13036" width="20.42578125" style="1" customWidth="1"/>
    <col min="13037" max="13037" width="7.28515625" style="1" customWidth="1"/>
    <col min="13038" max="13038" width="8.5703125" style="1" customWidth="1"/>
    <col min="13039" max="13039" width="9.42578125" style="1" customWidth="1"/>
    <col min="13040" max="13040" width="13.28515625" style="1" customWidth="1"/>
    <col min="13041" max="13042" width="5.85546875" style="1" customWidth="1"/>
    <col min="13043" max="13043" width="7.42578125" style="1" customWidth="1"/>
    <col min="13044" max="13044" width="7.28515625" style="1" customWidth="1"/>
    <col min="13045" max="13045" width="9.42578125" style="1" customWidth="1"/>
    <col min="13046" max="13046" width="13.28515625" style="1" customWidth="1"/>
    <col min="13047" max="13048" width="5.85546875" style="1" customWidth="1"/>
    <col min="13049" max="13051" width="9.5703125" style="1" customWidth="1"/>
    <col min="13052" max="13052" width="9.7109375" style="1" customWidth="1"/>
    <col min="13053" max="13053" width="10.5703125" style="1" customWidth="1"/>
    <col min="13054" max="13054" width="9.5703125" style="1" customWidth="1"/>
    <col min="13055" max="13289" width="8.85546875" style="1"/>
    <col min="13290" max="13290" width="10.5703125" style="1" customWidth="1"/>
    <col min="13291" max="13291" width="5.140625" style="1" customWidth="1"/>
    <col min="13292" max="13292" width="20.42578125" style="1" customWidth="1"/>
    <col min="13293" max="13293" width="7.28515625" style="1" customWidth="1"/>
    <col min="13294" max="13294" width="8.5703125" style="1" customWidth="1"/>
    <col min="13295" max="13295" width="9.42578125" style="1" customWidth="1"/>
    <col min="13296" max="13296" width="13.28515625" style="1" customWidth="1"/>
    <col min="13297" max="13298" width="5.85546875" style="1" customWidth="1"/>
    <col min="13299" max="13299" width="7.42578125" style="1" customWidth="1"/>
    <col min="13300" max="13300" width="7.28515625" style="1" customWidth="1"/>
    <col min="13301" max="13301" width="9.42578125" style="1" customWidth="1"/>
    <col min="13302" max="13302" width="13.28515625" style="1" customWidth="1"/>
    <col min="13303" max="13304" width="5.85546875" style="1" customWidth="1"/>
    <col min="13305" max="13307" width="9.5703125" style="1" customWidth="1"/>
    <col min="13308" max="13308" width="9.7109375" style="1" customWidth="1"/>
    <col min="13309" max="13309" width="10.5703125" style="1" customWidth="1"/>
    <col min="13310" max="13310" width="9.5703125" style="1" customWidth="1"/>
    <col min="13311" max="13545" width="8.85546875" style="1"/>
    <col min="13546" max="13546" width="10.5703125" style="1" customWidth="1"/>
    <col min="13547" max="13547" width="5.140625" style="1" customWidth="1"/>
    <col min="13548" max="13548" width="20.42578125" style="1" customWidth="1"/>
    <col min="13549" max="13549" width="7.28515625" style="1" customWidth="1"/>
    <col min="13550" max="13550" width="8.5703125" style="1" customWidth="1"/>
    <col min="13551" max="13551" width="9.42578125" style="1" customWidth="1"/>
    <col min="13552" max="13552" width="13.28515625" style="1" customWidth="1"/>
    <col min="13553" max="13554" width="5.85546875" style="1" customWidth="1"/>
    <col min="13555" max="13555" width="7.42578125" style="1" customWidth="1"/>
    <col min="13556" max="13556" width="7.28515625" style="1" customWidth="1"/>
    <col min="13557" max="13557" width="9.42578125" style="1" customWidth="1"/>
    <col min="13558" max="13558" width="13.28515625" style="1" customWidth="1"/>
    <col min="13559" max="13560" width="5.85546875" style="1" customWidth="1"/>
    <col min="13561" max="13563" width="9.5703125" style="1" customWidth="1"/>
    <col min="13564" max="13564" width="9.7109375" style="1" customWidth="1"/>
    <col min="13565" max="13565" width="10.5703125" style="1" customWidth="1"/>
    <col min="13566" max="13566" width="9.5703125" style="1" customWidth="1"/>
    <col min="13567" max="13801" width="8.85546875" style="1"/>
    <col min="13802" max="13802" width="10.5703125" style="1" customWidth="1"/>
    <col min="13803" max="13803" width="5.140625" style="1" customWidth="1"/>
    <col min="13804" max="13804" width="20.42578125" style="1" customWidth="1"/>
    <col min="13805" max="13805" width="7.28515625" style="1" customWidth="1"/>
    <col min="13806" max="13806" width="8.5703125" style="1" customWidth="1"/>
    <col min="13807" max="13807" width="9.42578125" style="1" customWidth="1"/>
    <col min="13808" max="13808" width="13.28515625" style="1" customWidth="1"/>
    <col min="13809" max="13810" width="5.85546875" style="1" customWidth="1"/>
    <col min="13811" max="13811" width="7.42578125" style="1" customWidth="1"/>
    <col min="13812" max="13812" width="7.28515625" style="1" customWidth="1"/>
    <col min="13813" max="13813" width="9.42578125" style="1" customWidth="1"/>
    <col min="13814" max="13814" width="13.28515625" style="1" customWidth="1"/>
    <col min="13815" max="13816" width="5.85546875" style="1" customWidth="1"/>
    <col min="13817" max="13819" width="9.5703125" style="1" customWidth="1"/>
    <col min="13820" max="13820" width="9.7109375" style="1" customWidth="1"/>
    <col min="13821" max="13821" width="10.5703125" style="1" customWidth="1"/>
    <col min="13822" max="13822" width="9.5703125" style="1" customWidth="1"/>
    <col min="13823" max="14057" width="8.85546875" style="1"/>
    <col min="14058" max="14058" width="10.5703125" style="1" customWidth="1"/>
    <col min="14059" max="14059" width="5.140625" style="1" customWidth="1"/>
    <col min="14060" max="14060" width="20.42578125" style="1" customWidth="1"/>
    <col min="14061" max="14061" width="7.28515625" style="1" customWidth="1"/>
    <col min="14062" max="14062" width="8.5703125" style="1" customWidth="1"/>
    <col min="14063" max="14063" width="9.42578125" style="1" customWidth="1"/>
    <col min="14064" max="14064" width="13.28515625" style="1" customWidth="1"/>
    <col min="14065" max="14066" width="5.85546875" style="1" customWidth="1"/>
    <col min="14067" max="14067" width="7.42578125" style="1" customWidth="1"/>
    <col min="14068" max="14068" width="7.28515625" style="1" customWidth="1"/>
    <col min="14069" max="14069" width="9.42578125" style="1" customWidth="1"/>
    <col min="14070" max="14070" width="13.28515625" style="1" customWidth="1"/>
    <col min="14071" max="14072" width="5.85546875" style="1" customWidth="1"/>
    <col min="14073" max="14075" width="9.5703125" style="1" customWidth="1"/>
    <col min="14076" max="14076" width="9.7109375" style="1" customWidth="1"/>
    <col min="14077" max="14077" width="10.5703125" style="1" customWidth="1"/>
    <col min="14078" max="14078" width="9.5703125" style="1" customWidth="1"/>
    <col min="14079" max="14313" width="8.85546875" style="1"/>
    <col min="14314" max="14314" width="10.5703125" style="1" customWidth="1"/>
    <col min="14315" max="14315" width="5.140625" style="1" customWidth="1"/>
    <col min="14316" max="14316" width="20.42578125" style="1" customWidth="1"/>
    <col min="14317" max="14317" width="7.28515625" style="1" customWidth="1"/>
    <col min="14318" max="14318" width="8.5703125" style="1" customWidth="1"/>
    <col min="14319" max="14319" width="9.42578125" style="1" customWidth="1"/>
    <col min="14320" max="14320" width="13.28515625" style="1" customWidth="1"/>
    <col min="14321" max="14322" width="5.85546875" style="1" customWidth="1"/>
    <col min="14323" max="14323" width="7.42578125" style="1" customWidth="1"/>
    <col min="14324" max="14324" width="7.28515625" style="1" customWidth="1"/>
    <col min="14325" max="14325" width="9.42578125" style="1" customWidth="1"/>
    <col min="14326" max="14326" width="13.28515625" style="1" customWidth="1"/>
    <col min="14327" max="14328" width="5.85546875" style="1" customWidth="1"/>
    <col min="14329" max="14331" width="9.5703125" style="1" customWidth="1"/>
    <col min="14332" max="14332" width="9.7109375" style="1" customWidth="1"/>
    <col min="14333" max="14333" width="10.5703125" style="1" customWidth="1"/>
    <col min="14334" max="14334" width="9.5703125" style="1" customWidth="1"/>
    <col min="14335" max="14569" width="8.85546875" style="1"/>
    <col min="14570" max="14570" width="10.5703125" style="1" customWidth="1"/>
    <col min="14571" max="14571" width="5.140625" style="1" customWidth="1"/>
    <col min="14572" max="14572" width="20.42578125" style="1" customWidth="1"/>
    <col min="14573" max="14573" width="7.28515625" style="1" customWidth="1"/>
    <col min="14574" max="14574" width="8.5703125" style="1" customWidth="1"/>
    <col min="14575" max="14575" width="9.42578125" style="1" customWidth="1"/>
    <col min="14576" max="14576" width="13.28515625" style="1" customWidth="1"/>
    <col min="14577" max="14578" width="5.85546875" style="1" customWidth="1"/>
    <col min="14579" max="14579" width="7.42578125" style="1" customWidth="1"/>
    <col min="14580" max="14580" width="7.28515625" style="1" customWidth="1"/>
    <col min="14581" max="14581" width="9.42578125" style="1" customWidth="1"/>
    <col min="14582" max="14582" width="13.28515625" style="1" customWidth="1"/>
    <col min="14583" max="14584" width="5.85546875" style="1" customWidth="1"/>
    <col min="14585" max="14587" width="9.5703125" style="1" customWidth="1"/>
    <col min="14588" max="14588" width="9.7109375" style="1" customWidth="1"/>
    <col min="14589" max="14589" width="10.5703125" style="1" customWidth="1"/>
    <col min="14590" max="14590" width="9.5703125" style="1" customWidth="1"/>
    <col min="14591" max="14825" width="8.85546875" style="1"/>
    <col min="14826" max="14826" width="10.5703125" style="1" customWidth="1"/>
    <col min="14827" max="14827" width="5.140625" style="1" customWidth="1"/>
    <col min="14828" max="14828" width="20.42578125" style="1" customWidth="1"/>
    <col min="14829" max="14829" width="7.28515625" style="1" customWidth="1"/>
    <col min="14830" max="14830" width="8.5703125" style="1" customWidth="1"/>
    <col min="14831" max="14831" width="9.42578125" style="1" customWidth="1"/>
    <col min="14832" max="14832" width="13.28515625" style="1" customWidth="1"/>
    <col min="14833" max="14834" width="5.85546875" style="1" customWidth="1"/>
    <col min="14835" max="14835" width="7.42578125" style="1" customWidth="1"/>
    <col min="14836" max="14836" width="7.28515625" style="1" customWidth="1"/>
    <col min="14837" max="14837" width="9.42578125" style="1" customWidth="1"/>
    <col min="14838" max="14838" width="13.28515625" style="1" customWidth="1"/>
    <col min="14839" max="14840" width="5.85546875" style="1" customWidth="1"/>
    <col min="14841" max="14843" width="9.5703125" style="1" customWidth="1"/>
    <col min="14844" max="14844" width="9.7109375" style="1" customWidth="1"/>
    <col min="14845" max="14845" width="10.5703125" style="1" customWidth="1"/>
    <col min="14846" max="14846" width="9.5703125" style="1" customWidth="1"/>
    <col min="14847" max="15081" width="8.85546875" style="1"/>
    <col min="15082" max="15082" width="10.5703125" style="1" customWidth="1"/>
    <col min="15083" max="15083" width="5.140625" style="1" customWidth="1"/>
    <col min="15084" max="15084" width="20.42578125" style="1" customWidth="1"/>
    <col min="15085" max="15085" width="7.28515625" style="1" customWidth="1"/>
    <col min="15086" max="15086" width="8.5703125" style="1" customWidth="1"/>
    <col min="15087" max="15087" width="9.42578125" style="1" customWidth="1"/>
    <col min="15088" max="15088" width="13.28515625" style="1" customWidth="1"/>
    <col min="15089" max="15090" width="5.85546875" style="1" customWidth="1"/>
    <col min="15091" max="15091" width="7.42578125" style="1" customWidth="1"/>
    <col min="15092" max="15092" width="7.28515625" style="1" customWidth="1"/>
    <col min="15093" max="15093" width="9.42578125" style="1" customWidth="1"/>
    <col min="15094" max="15094" width="13.28515625" style="1" customWidth="1"/>
    <col min="15095" max="15096" width="5.85546875" style="1" customWidth="1"/>
    <col min="15097" max="15099" width="9.5703125" style="1" customWidth="1"/>
    <col min="15100" max="15100" width="9.7109375" style="1" customWidth="1"/>
    <col min="15101" max="15101" width="10.5703125" style="1" customWidth="1"/>
    <col min="15102" max="15102" width="9.5703125" style="1" customWidth="1"/>
    <col min="15103" max="15337" width="8.85546875" style="1"/>
    <col min="15338" max="15338" width="10.5703125" style="1" customWidth="1"/>
    <col min="15339" max="15339" width="5.140625" style="1" customWidth="1"/>
    <col min="15340" max="15340" width="20.42578125" style="1" customWidth="1"/>
    <col min="15341" max="15341" width="7.28515625" style="1" customWidth="1"/>
    <col min="15342" max="15342" width="8.5703125" style="1" customWidth="1"/>
    <col min="15343" max="15343" width="9.42578125" style="1" customWidth="1"/>
    <col min="15344" max="15344" width="13.28515625" style="1" customWidth="1"/>
    <col min="15345" max="15346" width="5.85546875" style="1" customWidth="1"/>
    <col min="15347" max="15347" width="7.42578125" style="1" customWidth="1"/>
    <col min="15348" max="15348" width="7.28515625" style="1" customWidth="1"/>
    <col min="15349" max="15349" width="9.42578125" style="1" customWidth="1"/>
    <col min="15350" max="15350" width="13.28515625" style="1" customWidth="1"/>
    <col min="15351" max="15352" width="5.85546875" style="1" customWidth="1"/>
    <col min="15353" max="15355" width="9.5703125" style="1" customWidth="1"/>
    <col min="15356" max="15356" width="9.7109375" style="1" customWidth="1"/>
    <col min="15357" max="15357" width="10.5703125" style="1" customWidth="1"/>
    <col min="15358" max="15358" width="9.5703125" style="1" customWidth="1"/>
    <col min="15359" max="15593" width="8.85546875" style="1"/>
    <col min="15594" max="15594" width="10.5703125" style="1" customWidth="1"/>
    <col min="15595" max="15595" width="5.140625" style="1" customWidth="1"/>
    <col min="15596" max="15596" width="20.42578125" style="1" customWidth="1"/>
    <col min="15597" max="15597" width="7.28515625" style="1" customWidth="1"/>
    <col min="15598" max="15598" width="8.5703125" style="1" customWidth="1"/>
    <col min="15599" max="15599" width="9.42578125" style="1" customWidth="1"/>
    <col min="15600" max="15600" width="13.28515625" style="1" customWidth="1"/>
    <col min="15601" max="15602" width="5.85546875" style="1" customWidth="1"/>
    <col min="15603" max="15603" width="7.42578125" style="1" customWidth="1"/>
    <col min="15604" max="15604" width="7.28515625" style="1" customWidth="1"/>
    <col min="15605" max="15605" width="9.42578125" style="1" customWidth="1"/>
    <col min="15606" max="15606" width="13.28515625" style="1" customWidth="1"/>
    <col min="15607" max="15608" width="5.85546875" style="1" customWidth="1"/>
    <col min="15609" max="15611" width="9.5703125" style="1" customWidth="1"/>
    <col min="15612" max="15612" width="9.7109375" style="1" customWidth="1"/>
    <col min="15613" max="15613" width="10.5703125" style="1" customWidth="1"/>
    <col min="15614" max="15614" width="9.5703125" style="1" customWidth="1"/>
    <col min="15615" max="15849" width="8.85546875" style="1"/>
    <col min="15850" max="15850" width="10.5703125" style="1" customWidth="1"/>
    <col min="15851" max="15851" width="5.140625" style="1" customWidth="1"/>
    <col min="15852" max="15852" width="20.42578125" style="1" customWidth="1"/>
    <col min="15853" max="15853" width="7.28515625" style="1" customWidth="1"/>
    <col min="15854" max="15854" width="8.5703125" style="1" customWidth="1"/>
    <col min="15855" max="15855" width="9.42578125" style="1" customWidth="1"/>
    <col min="15856" max="15856" width="13.28515625" style="1" customWidth="1"/>
    <col min="15857" max="15858" width="5.85546875" style="1" customWidth="1"/>
    <col min="15859" max="15859" width="7.42578125" style="1" customWidth="1"/>
    <col min="15860" max="15860" width="7.28515625" style="1" customWidth="1"/>
    <col min="15861" max="15861" width="9.42578125" style="1" customWidth="1"/>
    <col min="15862" max="15862" width="13.28515625" style="1" customWidth="1"/>
    <col min="15863" max="15864" width="5.85546875" style="1" customWidth="1"/>
    <col min="15865" max="15867" width="9.5703125" style="1" customWidth="1"/>
    <col min="15868" max="15868" width="9.7109375" style="1" customWidth="1"/>
    <col min="15869" max="15869" width="10.5703125" style="1" customWidth="1"/>
    <col min="15870" max="15870" width="9.5703125" style="1" customWidth="1"/>
    <col min="15871" max="16105" width="8.85546875" style="1"/>
    <col min="16106" max="16106" width="10.5703125" style="1" customWidth="1"/>
    <col min="16107" max="16107" width="5.140625" style="1" customWidth="1"/>
    <col min="16108" max="16108" width="20.42578125" style="1" customWidth="1"/>
    <col min="16109" max="16109" width="7.28515625" style="1" customWidth="1"/>
    <col min="16110" max="16110" width="8.5703125" style="1" customWidth="1"/>
    <col min="16111" max="16111" width="9.42578125" style="1" customWidth="1"/>
    <col min="16112" max="16112" width="13.28515625" style="1" customWidth="1"/>
    <col min="16113" max="16114" width="5.85546875" style="1" customWidth="1"/>
    <col min="16115" max="16115" width="7.42578125" style="1" customWidth="1"/>
    <col min="16116" max="16116" width="7.28515625" style="1" customWidth="1"/>
    <col min="16117" max="16117" width="9.42578125" style="1" customWidth="1"/>
    <col min="16118" max="16118" width="13.28515625" style="1" customWidth="1"/>
    <col min="16119" max="16120" width="5.85546875" style="1" customWidth="1"/>
    <col min="16121" max="16123" width="9.5703125" style="1" customWidth="1"/>
    <col min="16124" max="16124" width="9.7109375" style="1" customWidth="1"/>
    <col min="16125" max="16125" width="10.5703125" style="1" customWidth="1"/>
    <col min="16126" max="16126" width="9.5703125" style="1" customWidth="1"/>
    <col min="16127" max="16384" width="8.85546875" style="1"/>
  </cols>
  <sheetData>
    <row r="1" spans="1:23" ht="16.5" customHeight="1" x14ac:dyDescent="0.2">
      <c r="A1" s="113"/>
      <c r="F1" s="1"/>
      <c r="J1" s="116"/>
      <c r="S1" s="561" t="s">
        <v>469</v>
      </c>
      <c r="T1" s="561"/>
    </row>
    <row r="2" spans="1:23" ht="16.5" customHeight="1" x14ac:dyDescent="0.2">
      <c r="A2" s="560" t="s">
        <v>638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</row>
    <row r="3" spans="1:23" ht="16.5" customHeight="1" x14ac:dyDescent="0.2">
      <c r="A3" s="113"/>
      <c r="C3" s="117"/>
      <c r="D3" s="117"/>
      <c r="E3" s="117"/>
      <c r="F3" s="117"/>
      <c r="G3" s="117"/>
      <c r="H3" s="1"/>
      <c r="I3" s="1"/>
    </row>
    <row r="4" spans="1:23" ht="19.5" customHeight="1" x14ac:dyDescent="0.2">
      <c r="A4" s="555" t="s">
        <v>324</v>
      </c>
      <c r="B4" s="555" t="s">
        <v>269</v>
      </c>
      <c r="C4" s="557" t="s">
        <v>325</v>
      </c>
      <c r="D4" s="557" t="s">
        <v>636</v>
      </c>
      <c r="E4" s="557"/>
      <c r="F4" s="557"/>
      <c r="G4" s="557"/>
      <c r="H4" s="557"/>
      <c r="I4" s="557"/>
      <c r="J4" s="557" t="s">
        <v>637</v>
      </c>
      <c r="K4" s="557"/>
      <c r="L4" s="557"/>
      <c r="M4" s="557"/>
      <c r="N4" s="557"/>
      <c r="O4" s="557"/>
      <c r="P4" s="557" t="s">
        <v>389</v>
      </c>
      <c r="Q4" s="557" t="s">
        <v>390</v>
      </c>
      <c r="R4" s="557" t="s">
        <v>391</v>
      </c>
      <c r="S4" s="557" t="s">
        <v>392</v>
      </c>
      <c r="T4" s="557" t="s">
        <v>393</v>
      </c>
    </row>
    <row r="5" spans="1:23" ht="93.75" customHeight="1" thickBot="1" x14ac:dyDescent="0.25">
      <c r="A5" s="556"/>
      <c r="B5" s="556"/>
      <c r="C5" s="558"/>
      <c r="D5" s="211" t="s">
        <v>342</v>
      </c>
      <c r="E5" s="211" t="s">
        <v>327</v>
      </c>
      <c r="F5" s="211" t="s">
        <v>279</v>
      </c>
      <c r="G5" s="212" t="s">
        <v>343</v>
      </c>
      <c r="H5" s="558" t="s">
        <v>278</v>
      </c>
      <c r="I5" s="558"/>
      <c r="J5" s="211" t="s">
        <v>342</v>
      </c>
      <c r="K5" s="211" t="s">
        <v>327</v>
      </c>
      <c r="L5" s="211" t="s">
        <v>279</v>
      </c>
      <c r="M5" s="212" t="s">
        <v>343</v>
      </c>
      <c r="N5" s="558" t="s">
        <v>278</v>
      </c>
      <c r="O5" s="558"/>
      <c r="P5" s="558"/>
      <c r="Q5" s="558"/>
      <c r="R5" s="558"/>
      <c r="S5" s="558"/>
      <c r="T5" s="558"/>
    </row>
    <row r="6" spans="1:23" ht="24" customHeight="1" x14ac:dyDescent="0.2">
      <c r="A6" s="216">
        <v>0</v>
      </c>
      <c r="B6" s="217">
        <v>1</v>
      </c>
      <c r="C6" s="218">
        <v>2</v>
      </c>
      <c r="D6" s="216">
        <v>3</v>
      </c>
      <c r="E6" s="217">
        <v>4</v>
      </c>
      <c r="F6" s="217">
        <v>5</v>
      </c>
      <c r="G6" s="217">
        <v>6</v>
      </c>
      <c r="H6" s="217">
        <v>7</v>
      </c>
      <c r="I6" s="218">
        <v>8</v>
      </c>
      <c r="J6" s="216">
        <v>9</v>
      </c>
      <c r="K6" s="217">
        <v>10</v>
      </c>
      <c r="L6" s="217">
        <v>11</v>
      </c>
      <c r="M6" s="217">
        <v>12</v>
      </c>
      <c r="N6" s="217">
        <v>13</v>
      </c>
      <c r="O6" s="218">
        <v>14</v>
      </c>
      <c r="P6" s="191" t="s">
        <v>394</v>
      </c>
      <c r="Q6" s="192" t="s">
        <v>395</v>
      </c>
      <c r="R6" s="192" t="s">
        <v>396</v>
      </c>
      <c r="S6" s="192" t="s">
        <v>396</v>
      </c>
      <c r="T6" s="193" t="s">
        <v>395</v>
      </c>
    </row>
    <row r="7" spans="1:23" ht="30" customHeight="1" x14ac:dyDescent="0.2">
      <c r="A7" s="559" t="s">
        <v>328</v>
      </c>
      <c r="B7" s="118">
        <v>1</v>
      </c>
      <c r="C7" s="224" t="s">
        <v>344</v>
      </c>
      <c r="D7" s="219">
        <f>'Anexa 3'!E183</f>
        <v>21</v>
      </c>
      <c r="E7" s="120">
        <f>'Anexa 8'!N11</f>
        <v>12</v>
      </c>
      <c r="F7" s="185">
        <f>E7*100/$E$11</f>
        <v>6.2712307290305719E-2</v>
      </c>
      <c r="G7" s="121">
        <f>'Anexa 8'!O11</f>
        <v>27111084.869999997</v>
      </c>
      <c r="H7" s="185">
        <f>G7*100/$G$11</f>
        <v>0.33156659895333424</v>
      </c>
      <c r="I7" s="552">
        <f>SUM(H7:H9)</f>
        <v>93.389360475536364</v>
      </c>
      <c r="J7" s="219">
        <v>3</v>
      </c>
      <c r="K7" s="120">
        <v>22</v>
      </c>
      <c r="L7" s="185">
        <v>0.1018047200370199</v>
      </c>
      <c r="M7" s="121">
        <v>46033962.170000002</v>
      </c>
      <c r="N7" s="185">
        <v>0.49509541904014881</v>
      </c>
      <c r="O7" s="552">
        <f>SUM(N7:N9)</f>
        <v>86.497595299446147</v>
      </c>
      <c r="P7" s="194">
        <v>0</v>
      </c>
      <c r="Q7" s="198">
        <f>G7/M7-1</f>
        <v>-0.41106340640675731</v>
      </c>
      <c r="R7" s="198">
        <f>E7/K7-1</f>
        <v>-0.45454545454545459</v>
      </c>
      <c r="S7" s="553">
        <f>(E7+E8+E9)/(K7+K8+K9)-1</f>
        <v>-0.106927055638807</v>
      </c>
      <c r="T7" s="553">
        <f>(G7+G8+G9)/(M7+M8+M9)-1</f>
        <v>-5.0532636807878784E-2</v>
      </c>
    </row>
    <row r="8" spans="1:23" ht="30" customHeight="1" x14ac:dyDescent="0.2">
      <c r="A8" s="559"/>
      <c r="B8" s="118">
        <v>2</v>
      </c>
      <c r="C8" s="224" t="s">
        <v>409</v>
      </c>
      <c r="D8" s="219">
        <f>'Anexa 3'!C183</f>
        <v>2346</v>
      </c>
      <c r="E8" s="120">
        <f>'Anexa 5'!N157</f>
        <v>14025</v>
      </c>
      <c r="F8" s="185">
        <f>E8*100/$E$11</f>
        <v>73.29500914554481</v>
      </c>
      <c r="G8" s="121">
        <f>'Anexa 5'!O157</f>
        <v>6543348148.9800062</v>
      </c>
      <c r="H8" s="185">
        <f>G8*100/$G$11</f>
        <v>80.024672635864761</v>
      </c>
      <c r="I8" s="552"/>
      <c r="J8" s="219">
        <v>2012</v>
      </c>
      <c r="K8" s="120">
        <v>15686</v>
      </c>
      <c r="L8" s="185">
        <v>72.586765386395186</v>
      </c>
      <c r="M8" s="121">
        <v>6848365832.7200003</v>
      </c>
      <c r="N8" s="185">
        <v>73.654197724052793</v>
      </c>
      <c r="O8" s="552"/>
      <c r="P8" s="194">
        <f>D8/J8-1</f>
        <v>0.16600397614314111</v>
      </c>
      <c r="Q8" s="198">
        <f>G8/M8-1</f>
        <v>-4.453875438176591E-2</v>
      </c>
      <c r="R8" s="198">
        <f t="shared" ref="R8:R10" si="0">E8/K8-1</f>
        <v>-0.10589060308555398</v>
      </c>
      <c r="S8" s="553"/>
      <c r="T8" s="553"/>
      <c r="V8" s="235"/>
      <c r="W8" s="235"/>
    </row>
    <row r="9" spans="1:23" ht="30" customHeight="1" x14ac:dyDescent="0.2">
      <c r="A9" s="559"/>
      <c r="B9" s="118">
        <v>4</v>
      </c>
      <c r="C9" s="224" t="s">
        <v>476</v>
      </c>
      <c r="D9" s="219">
        <f>'Anexa 3'!D183</f>
        <v>2792</v>
      </c>
      <c r="E9" s="120">
        <f>'Anexa 6'!$N$163</f>
        <v>4438</v>
      </c>
      <c r="F9" s="185">
        <f>E9*100/$E$11</f>
        <v>23.193101646198066</v>
      </c>
      <c r="G9" s="121">
        <f>'Anexa 6'!$O$163</f>
        <v>1065674459.3500005</v>
      </c>
      <c r="H9" s="185">
        <f>G9*100/$G$11</f>
        <v>13.033121240718279</v>
      </c>
      <c r="I9" s="552"/>
      <c r="J9" s="219">
        <v>2532</v>
      </c>
      <c r="K9" s="120">
        <v>4979</v>
      </c>
      <c r="L9" s="185">
        <v>23.040259139287368</v>
      </c>
      <c r="M9" s="121">
        <v>1148144887.7700002</v>
      </c>
      <c r="N9" s="185">
        <v>12.348302156353204</v>
      </c>
      <c r="O9" s="552"/>
      <c r="P9" s="194">
        <f>D9/J9-1</f>
        <v>0.10268562401263814</v>
      </c>
      <c r="Q9" s="198">
        <f t="shared" ref="Q9:Q11" si="1">G9/M9-1</f>
        <v>-7.1829286789909408E-2</v>
      </c>
      <c r="R9" s="198">
        <f t="shared" si="0"/>
        <v>-0.10865635669813212</v>
      </c>
      <c r="S9" s="553"/>
      <c r="T9" s="553"/>
      <c r="V9" s="235"/>
      <c r="W9" s="235"/>
    </row>
    <row r="10" spans="1:23" ht="41.25" customHeight="1" x14ac:dyDescent="0.2">
      <c r="A10" s="225" t="s">
        <v>345</v>
      </c>
      <c r="B10" s="122">
        <v>6</v>
      </c>
      <c r="C10" s="226" t="s">
        <v>332</v>
      </c>
      <c r="D10" s="220">
        <f>'Anexa 01'!E13</f>
        <v>289</v>
      </c>
      <c r="E10" s="124">
        <f>'Anexa 7'!N81</f>
        <v>660</v>
      </c>
      <c r="F10" s="125">
        <f>E10*100/$E$11</f>
        <v>3.449176900966815</v>
      </c>
      <c r="G10" s="126">
        <f>'Anexa 7'!O81</f>
        <v>540529745.02999997</v>
      </c>
      <c r="H10" s="125">
        <f>G10*100/$G$11</f>
        <v>6.6106395244636351</v>
      </c>
      <c r="I10" s="221">
        <f>H10</f>
        <v>6.6106395244636351</v>
      </c>
      <c r="J10" s="220">
        <v>384</v>
      </c>
      <c r="K10" s="124">
        <v>923</v>
      </c>
      <c r="L10" s="125">
        <v>4.2711707542804254</v>
      </c>
      <c r="M10" s="126">
        <v>1255453319.2700002</v>
      </c>
      <c r="N10" s="125">
        <v>13.502404700553859</v>
      </c>
      <c r="O10" s="221">
        <f>N10</f>
        <v>13.502404700553859</v>
      </c>
      <c r="P10" s="195">
        <f>D10/J10-1</f>
        <v>-0.24739583333333337</v>
      </c>
      <c r="Q10" s="196">
        <f t="shared" si="1"/>
        <v>-0.56945452552206555</v>
      </c>
      <c r="R10" s="196">
        <f t="shared" si="0"/>
        <v>-0.28494041170097506</v>
      </c>
      <c r="S10" s="196">
        <f>E10/K10-1</f>
        <v>-0.28494041170097506</v>
      </c>
      <c r="T10" s="197">
        <f>G10/M10-1</f>
        <v>-0.56945452552206555</v>
      </c>
    </row>
    <row r="11" spans="1:23" s="127" customFormat="1" ht="30" customHeight="1" x14ac:dyDescent="0.2">
      <c r="A11" s="554" t="s">
        <v>1</v>
      </c>
      <c r="B11" s="554"/>
      <c r="C11" s="554"/>
      <c r="D11" s="213">
        <f t="shared" ref="D11:I11" si="2">SUM(D7:D10)</f>
        <v>5448</v>
      </c>
      <c r="E11" s="213">
        <f t="shared" si="2"/>
        <v>19135</v>
      </c>
      <c r="F11" s="214">
        <f t="shared" si="2"/>
        <v>100</v>
      </c>
      <c r="G11" s="215">
        <f>SUM(G7:G10)</f>
        <v>8176663438.2300062</v>
      </c>
      <c r="H11" s="214">
        <f t="shared" si="2"/>
        <v>100</v>
      </c>
      <c r="I11" s="214">
        <f t="shared" si="2"/>
        <v>100</v>
      </c>
      <c r="J11" s="213">
        <v>4931</v>
      </c>
      <c r="K11" s="213">
        <v>21610</v>
      </c>
      <c r="L11" s="214">
        <v>100</v>
      </c>
      <c r="M11" s="215">
        <v>9297998001.9300003</v>
      </c>
      <c r="N11" s="214">
        <v>100</v>
      </c>
      <c r="O11" s="214">
        <f>SUM(O7:O10)</f>
        <v>100</v>
      </c>
      <c r="P11" s="222">
        <f>D11/J11-1</f>
        <v>0.10484688704116807</v>
      </c>
      <c r="Q11" s="223">
        <f t="shared" si="1"/>
        <v>-0.12059957030182589</v>
      </c>
      <c r="R11" s="223">
        <f>E11/K11-1</f>
        <v>-0.11453031004164738</v>
      </c>
      <c r="S11" s="223">
        <f t="shared" ref="S11" si="3">E11/K11-1</f>
        <v>-0.11453031004164738</v>
      </c>
      <c r="T11" s="223">
        <f>G11/M11-1</f>
        <v>-0.12059957030182589</v>
      </c>
    </row>
    <row r="12" spans="1:23" ht="53.25" customHeight="1" x14ac:dyDescent="0.2">
      <c r="A12" s="129"/>
      <c r="B12" s="130"/>
      <c r="C12" s="131"/>
      <c r="D12" s="356"/>
      <c r="E12" s="234">
        <f>E11-K11</f>
        <v>-2475</v>
      </c>
      <c r="F12" s="132"/>
      <c r="G12" s="133">
        <f>G11-M11</f>
        <v>-1121334563.6999941</v>
      </c>
      <c r="H12" s="132"/>
      <c r="I12" s="132"/>
      <c r="M12" s="235"/>
      <c r="Q12" s="231"/>
      <c r="R12" s="231" t="s">
        <v>637</v>
      </c>
      <c r="S12" s="231" t="s">
        <v>636</v>
      </c>
    </row>
    <row r="13" spans="1:23" ht="53.25" customHeight="1" x14ac:dyDescent="0.2">
      <c r="A13" s="129"/>
      <c r="B13" s="128"/>
      <c r="C13" s="131"/>
      <c r="D13" s="132"/>
      <c r="E13" s="132"/>
      <c r="F13" s="132"/>
      <c r="G13" s="451">
        <f>M10-G10</f>
        <v>714923574.24000025</v>
      </c>
      <c r="H13" s="132"/>
      <c r="I13" s="132"/>
      <c r="Q13" s="232" t="s">
        <v>344</v>
      </c>
      <c r="R13" s="233">
        <v>46033962.170000002</v>
      </c>
      <c r="S13" s="233">
        <v>27111084.869999997</v>
      </c>
    </row>
    <row r="14" spans="1:23" ht="22.5" x14ac:dyDescent="0.2">
      <c r="C14" s="134"/>
      <c r="D14" s="134"/>
      <c r="E14" s="134"/>
      <c r="Q14" s="232" t="s">
        <v>409</v>
      </c>
      <c r="R14" s="233">
        <v>6848365832.7200003</v>
      </c>
      <c r="S14" s="233">
        <v>6543348148.9800062</v>
      </c>
    </row>
    <row r="15" spans="1:23" ht="33.75" x14ac:dyDescent="0.2">
      <c r="C15" s="135"/>
      <c r="D15" s="136"/>
      <c r="E15" s="136"/>
      <c r="Q15" s="232" t="s">
        <v>476</v>
      </c>
      <c r="R15" s="233">
        <v>1148144887.7700002</v>
      </c>
      <c r="S15" s="233">
        <v>1065674459.3500005</v>
      </c>
    </row>
    <row r="16" spans="1:23" ht="33.75" x14ac:dyDescent="0.2">
      <c r="C16" s="135"/>
      <c r="D16" s="136"/>
      <c r="E16" s="136"/>
      <c r="Q16" s="229" t="s">
        <v>332</v>
      </c>
      <c r="R16" s="230">
        <v>1255453319.2700002</v>
      </c>
      <c r="S16" s="230">
        <v>540529745.02999997</v>
      </c>
    </row>
    <row r="17" spans="3:19" s="114" customFormat="1" x14ac:dyDescent="0.25">
      <c r="C17" s="135"/>
      <c r="D17" s="137"/>
      <c r="E17" s="137"/>
      <c r="F17" s="138"/>
      <c r="G17" s="117"/>
      <c r="Q17" s="228" t="s">
        <v>349</v>
      </c>
      <c r="R17" s="227">
        <v>9297998001.9300003</v>
      </c>
      <c r="S17" s="227">
        <v>8176663438.2300062</v>
      </c>
    </row>
    <row r="18" spans="3:19" s="114" customFormat="1" ht="12.75" customHeight="1" x14ac:dyDescent="0.25">
      <c r="C18" s="135"/>
      <c r="D18" s="139"/>
      <c r="E18" s="139"/>
      <c r="F18" s="117"/>
      <c r="G18" s="117"/>
    </row>
    <row r="19" spans="3:19" s="114" customFormat="1" x14ac:dyDescent="0.25">
      <c r="D19" s="140"/>
      <c r="E19" s="140"/>
      <c r="F19" s="140"/>
      <c r="G19" s="140"/>
    </row>
    <row r="20" spans="3:19" s="114" customFormat="1" ht="12.75" customHeight="1" x14ac:dyDescent="0.25">
      <c r="D20" s="141"/>
      <c r="E20" s="142"/>
      <c r="F20" s="141"/>
      <c r="G20" s="141"/>
    </row>
    <row r="21" spans="3:19" s="114" customFormat="1" x14ac:dyDescent="0.25">
      <c r="D21" s="141"/>
      <c r="E21" s="142"/>
      <c r="F21" s="141"/>
      <c r="G21" s="141"/>
    </row>
    <row r="22" spans="3:19" s="114" customFormat="1" x14ac:dyDescent="0.25">
      <c r="E22" s="142"/>
      <c r="F22" s="141"/>
      <c r="G22" s="141"/>
    </row>
    <row r="23" spans="3:19" s="114" customFormat="1" ht="12.75" customHeight="1" x14ac:dyDescent="0.2">
      <c r="D23" s="141"/>
      <c r="E23" s="142"/>
      <c r="F23" s="141"/>
      <c r="G23" s="141"/>
      <c r="R23" s="1"/>
      <c r="S23" s="1"/>
    </row>
    <row r="24" spans="3:19" s="114" customFormat="1" x14ac:dyDescent="0.2">
      <c r="D24" s="141"/>
      <c r="E24" s="142"/>
      <c r="F24" s="141"/>
      <c r="G24" s="141"/>
      <c r="Q24" s="1"/>
      <c r="R24" s="1"/>
      <c r="S24" s="1"/>
    </row>
    <row r="25" spans="3:19" s="114" customFormat="1" x14ac:dyDescent="0.2">
      <c r="D25" s="143"/>
      <c r="E25" s="144"/>
      <c r="F25" s="143"/>
      <c r="G25" s="143"/>
      <c r="Q25" s="1"/>
      <c r="R25" s="1"/>
      <c r="S25" s="1"/>
    </row>
    <row r="134" spans="3:6" x14ac:dyDescent="0.2">
      <c r="C134" s="114">
        <f>SUM(C6:C68)</f>
        <v>2</v>
      </c>
      <c r="D134" s="114">
        <f>SUM(D6:D68)</f>
        <v>10899</v>
      </c>
      <c r="E134" s="114">
        <f>SUM(E6:E68)</f>
        <v>35799</v>
      </c>
    </row>
    <row r="135" spans="3:6" x14ac:dyDescent="0.2">
      <c r="C135" s="114">
        <f>SUM(C69:C73)</f>
        <v>0</v>
      </c>
      <c r="D135" s="114">
        <f t="shared" ref="D135:F142" si="4">SUM(D69:D73)</f>
        <v>0</v>
      </c>
      <c r="E135" s="114">
        <f t="shared" si="4"/>
        <v>0</v>
      </c>
    </row>
    <row r="136" spans="3:6" x14ac:dyDescent="0.2">
      <c r="C136" s="114">
        <f>SUM(C74:C130)</f>
        <v>0</v>
      </c>
      <c r="D136" s="114">
        <f t="shared" ref="D136:F143" si="5">SUM(D74:D130)</f>
        <v>0</v>
      </c>
      <c r="E136" s="114">
        <f t="shared" si="5"/>
        <v>0</v>
      </c>
    </row>
    <row r="141" spans="3:6" x14ac:dyDescent="0.2">
      <c r="F141" s="114">
        <f>SUM(F6:F75)</f>
        <v>205</v>
      </c>
    </row>
    <row r="142" spans="3:6" x14ac:dyDescent="0.2">
      <c r="F142" s="114">
        <f t="shared" si="4"/>
        <v>0</v>
      </c>
    </row>
    <row r="143" spans="3:6" x14ac:dyDescent="0.2">
      <c r="F143" s="114">
        <f t="shared" si="5"/>
        <v>0</v>
      </c>
    </row>
  </sheetData>
  <mergeCells count="20">
    <mergeCell ref="A2:T2"/>
    <mergeCell ref="S1:T1"/>
    <mergeCell ref="P4:P5"/>
    <mergeCell ref="Q4:Q5"/>
    <mergeCell ref="R4:R5"/>
    <mergeCell ref="S4:S5"/>
    <mergeCell ref="T4:T5"/>
    <mergeCell ref="J4:O4"/>
    <mergeCell ref="N5:O5"/>
    <mergeCell ref="O7:O9"/>
    <mergeCell ref="S7:S9"/>
    <mergeCell ref="T7:T9"/>
    <mergeCell ref="A11:C11"/>
    <mergeCell ref="A4:A5"/>
    <mergeCell ref="B4:B5"/>
    <mergeCell ref="C4:C5"/>
    <mergeCell ref="D4:I4"/>
    <mergeCell ref="H5:I5"/>
    <mergeCell ref="A7:A9"/>
    <mergeCell ref="I7:I9"/>
  </mergeCells>
  <printOptions horizontalCentered="1"/>
  <pageMargins left="0.98425196850393704" right="0.39370078740157483" top="0.39370078740157483" bottom="0.39370078740157483" header="0" footer="0"/>
  <pageSetup paperSize="9" scale="6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  <pageSetUpPr fitToPage="1"/>
  </sheetPr>
  <dimension ref="A1:J29"/>
  <sheetViews>
    <sheetView tabSelected="1" view="pageBreakPreview" zoomScaleNormal="55" zoomScaleSheetLayoutView="100" workbookViewId="0">
      <selection activeCell="A3" sqref="A3:C3"/>
    </sheetView>
  </sheetViews>
  <sheetFormatPr defaultRowHeight="12.75" x14ac:dyDescent="0.2"/>
  <cols>
    <col min="1" max="1" width="7.42578125" style="1" customWidth="1"/>
    <col min="2" max="2" width="67.28515625" style="1" customWidth="1"/>
    <col min="3" max="3" width="13" style="1" customWidth="1"/>
    <col min="4" max="5" width="8.85546875" style="1"/>
    <col min="6" max="6" width="36" style="1" customWidth="1"/>
    <col min="7" max="256" width="8.85546875" style="1"/>
    <col min="257" max="257" width="7.42578125" style="1" customWidth="1"/>
    <col min="258" max="258" width="67.28515625" style="1" customWidth="1"/>
    <col min="259" max="259" width="13.85546875" style="1" customWidth="1"/>
    <col min="260" max="512" width="8.85546875" style="1"/>
    <col min="513" max="513" width="7.42578125" style="1" customWidth="1"/>
    <col min="514" max="514" width="67.28515625" style="1" customWidth="1"/>
    <col min="515" max="515" width="13.85546875" style="1" customWidth="1"/>
    <col min="516" max="768" width="8.85546875" style="1"/>
    <col min="769" max="769" width="7.42578125" style="1" customWidth="1"/>
    <col min="770" max="770" width="67.28515625" style="1" customWidth="1"/>
    <col min="771" max="771" width="13.85546875" style="1" customWidth="1"/>
    <col min="772" max="1024" width="8.85546875" style="1"/>
    <col min="1025" max="1025" width="7.42578125" style="1" customWidth="1"/>
    <col min="1026" max="1026" width="67.28515625" style="1" customWidth="1"/>
    <col min="1027" max="1027" width="13.85546875" style="1" customWidth="1"/>
    <col min="1028" max="1280" width="8.85546875" style="1"/>
    <col min="1281" max="1281" width="7.42578125" style="1" customWidth="1"/>
    <col min="1282" max="1282" width="67.28515625" style="1" customWidth="1"/>
    <col min="1283" max="1283" width="13.85546875" style="1" customWidth="1"/>
    <col min="1284" max="1536" width="8.85546875" style="1"/>
    <col min="1537" max="1537" width="7.42578125" style="1" customWidth="1"/>
    <col min="1538" max="1538" width="67.28515625" style="1" customWidth="1"/>
    <col min="1539" max="1539" width="13.85546875" style="1" customWidth="1"/>
    <col min="1540" max="1792" width="8.85546875" style="1"/>
    <col min="1793" max="1793" width="7.42578125" style="1" customWidth="1"/>
    <col min="1794" max="1794" width="67.28515625" style="1" customWidth="1"/>
    <col min="1795" max="1795" width="13.85546875" style="1" customWidth="1"/>
    <col min="1796" max="2048" width="8.85546875" style="1"/>
    <col min="2049" max="2049" width="7.42578125" style="1" customWidth="1"/>
    <col min="2050" max="2050" width="67.28515625" style="1" customWidth="1"/>
    <col min="2051" max="2051" width="13.85546875" style="1" customWidth="1"/>
    <col min="2052" max="2304" width="8.85546875" style="1"/>
    <col min="2305" max="2305" width="7.42578125" style="1" customWidth="1"/>
    <col min="2306" max="2306" width="67.28515625" style="1" customWidth="1"/>
    <col min="2307" max="2307" width="13.85546875" style="1" customWidth="1"/>
    <col min="2308" max="2560" width="8.85546875" style="1"/>
    <col min="2561" max="2561" width="7.42578125" style="1" customWidth="1"/>
    <col min="2562" max="2562" width="67.28515625" style="1" customWidth="1"/>
    <col min="2563" max="2563" width="13.85546875" style="1" customWidth="1"/>
    <col min="2564" max="2816" width="8.85546875" style="1"/>
    <col min="2817" max="2817" width="7.42578125" style="1" customWidth="1"/>
    <col min="2818" max="2818" width="67.28515625" style="1" customWidth="1"/>
    <col min="2819" max="2819" width="13.85546875" style="1" customWidth="1"/>
    <col min="2820" max="3072" width="8.85546875" style="1"/>
    <col min="3073" max="3073" width="7.42578125" style="1" customWidth="1"/>
    <col min="3074" max="3074" width="67.28515625" style="1" customWidth="1"/>
    <col min="3075" max="3075" width="13.85546875" style="1" customWidth="1"/>
    <col min="3076" max="3328" width="8.85546875" style="1"/>
    <col min="3329" max="3329" width="7.42578125" style="1" customWidth="1"/>
    <col min="3330" max="3330" width="67.28515625" style="1" customWidth="1"/>
    <col min="3331" max="3331" width="13.85546875" style="1" customWidth="1"/>
    <col min="3332" max="3584" width="8.85546875" style="1"/>
    <col min="3585" max="3585" width="7.42578125" style="1" customWidth="1"/>
    <col min="3586" max="3586" width="67.28515625" style="1" customWidth="1"/>
    <col min="3587" max="3587" width="13.85546875" style="1" customWidth="1"/>
    <col min="3588" max="3840" width="8.85546875" style="1"/>
    <col min="3841" max="3841" width="7.42578125" style="1" customWidth="1"/>
    <col min="3842" max="3842" width="67.28515625" style="1" customWidth="1"/>
    <col min="3843" max="3843" width="13.85546875" style="1" customWidth="1"/>
    <col min="3844" max="4096" width="8.85546875" style="1"/>
    <col min="4097" max="4097" width="7.42578125" style="1" customWidth="1"/>
    <col min="4098" max="4098" width="67.28515625" style="1" customWidth="1"/>
    <col min="4099" max="4099" width="13.85546875" style="1" customWidth="1"/>
    <col min="4100" max="4352" width="8.85546875" style="1"/>
    <col min="4353" max="4353" width="7.42578125" style="1" customWidth="1"/>
    <col min="4354" max="4354" width="67.28515625" style="1" customWidth="1"/>
    <col min="4355" max="4355" width="13.85546875" style="1" customWidth="1"/>
    <col min="4356" max="4608" width="8.85546875" style="1"/>
    <col min="4609" max="4609" width="7.42578125" style="1" customWidth="1"/>
    <col min="4610" max="4610" width="67.28515625" style="1" customWidth="1"/>
    <col min="4611" max="4611" width="13.85546875" style="1" customWidth="1"/>
    <col min="4612" max="4864" width="8.85546875" style="1"/>
    <col min="4865" max="4865" width="7.42578125" style="1" customWidth="1"/>
    <col min="4866" max="4866" width="67.28515625" style="1" customWidth="1"/>
    <col min="4867" max="4867" width="13.85546875" style="1" customWidth="1"/>
    <col min="4868" max="5120" width="8.85546875" style="1"/>
    <col min="5121" max="5121" width="7.42578125" style="1" customWidth="1"/>
    <col min="5122" max="5122" width="67.28515625" style="1" customWidth="1"/>
    <col min="5123" max="5123" width="13.85546875" style="1" customWidth="1"/>
    <col min="5124" max="5376" width="8.85546875" style="1"/>
    <col min="5377" max="5377" width="7.42578125" style="1" customWidth="1"/>
    <col min="5378" max="5378" width="67.28515625" style="1" customWidth="1"/>
    <col min="5379" max="5379" width="13.85546875" style="1" customWidth="1"/>
    <col min="5380" max="5632" width="8.85546875" style="1"/>
    <col min="5633" max="5633" width="7.42578125" style="1" customWidth="1"/>
    <col min="5634" max="5634" width="67.28515625" style="1" customWidth="1"/>
    <col min="5635" max="5635" width="13.85546875" style="1" customWidth="1"/>
    <col min="5636" max="5888" width="8.85546875" style="1"/>
    <col min="5889" max="5889" width="7.42578125" style="1" customWidth="1"/>
    <col min="5890" max="5890" width="67.28515625" style="1" customWidth="1"/>
    <col min="5891" max="5891" width="13.85546875" style="1" customWidth="1"/>
    <col min="5892" max="6144" width="8.85546875" style="1"/>
    <col min="6145" max="6145" width="7.42578125" style="1" customWidth="1"/>
    <col min="6146" max="6146" width="67.28515625" style="1" customWidth="1"/>
    <col min="6147" max="6147" width="13.85546875" style="1" customWidth="1"/>
    <col min="6148" max="6400" width="8.85546875" style="1"/>
    <col min="6401" max="6401" width="7.42578125" style="1" customWidth="1"/>
    <col min="6402" max="6402" width="67.28515625" style="1" customWidth="1"/>
    <col min="6403" max="6403" width="13.85546875" style="1" customWidth="1"/>
    <col min="6404" max="6656" width="8.85546875" style="1"/>
    <col min="6657" max="6657" width="7.42578125" style="1" customWidth="1"/>
    <col min="6658" max="6658" width="67.28515625" style="1" customWidth="1"/>
    <col min="6659" max="6659" width="13.85546875" style="1" customWidth="1"/>
    <col min="6660" max="6912" width="8.85546875" style="1"/>
    <col min="6913" max="6913" width="7.42578125" style="1" customWidth="1"/>
    <col min="6914" max="6914" width="67.28515625" style="1" customWidth="1"/>
    <col min="6915" max="6915" width="13.85546875" style="1" customWidth="1"/>
    <col min="6916" max="7168" width="8.85546875" style="1"/>
    <col min="7169" max="7169" width="7.42578125" style="1" customWidth="1"/>
    <col min="7170" max="7170" width="67.28515625" style="1" customWidth="1"/>
    <col min="7171" max="7171" width="13.85546875" style="1" customWidth="1"/>
    <col min="7172" max="7424" width="8.85546875" style="1"/>
    <col min="7425" max="7425" width="7.42578125" style="1" customWidth="1"/>
    <col min="7426" max="7426" width="67.28515625" style="1" customWidth="1"/>
    <col min="7427" max="7427" width="13.85546875" style="1" customWidth="1"/>
    <col min="7428" max="7680" width="8.85546875" style="1"/>
    <col min="7681" max="7681" width="7.42578125" style="1" customWidth="1"/>
    <col min="7682" max="7682" width="67.28515625" style="1" customWidth="1"/>
    <col min="7683" max="7683" width="13.85546875" style="1" customWidth="1"/>
    <col min="7684" max="7936" width="8.85546875" style="1"/>
    <col min="7937" max="7937" width="7.42578125" style="1" customWidth="1"/>
    <col min="7938" max="7938" width="67.28515625" style="1" customWidth="1"/>
    <col min="7939" max="7939" width="13.85546875" style="1" customWidth="1"/>
    <col min="7940" max="8192" width="8.85546875" style="1"/>
    <col min="8193" max="8193" width="7.42578125" style="1" customWidth="1"/>
    <col min="8194" max="8194" width="67.28515625" style="1" customWidth="1"/>
    <col min="8195" max="8195" width="13.85546875" style="1" customWidth="1"/>
    <col min="8196" max="8448" width="8.85546875" style="1"/>
    <col min="8449" max="8449" width="7.42578125" style="1" customWidth="1"/>
    <col min="8450" max="8450" width="67.28515625" style="1" customWidth="1"/>
    <col min="8451" max="8451" width="13.85546875" style="1" customWidth="1"/>
    <col min="8452" max="8704" width="8.85546875" style="1"/>
    <col min="8705" max="8705" width="7.42578125" style="1" customWidth="1"/>
    <col min="8706" max="8706" width="67.28515625" style="1" customWidth="1"/>
    <col min="8707" max="8707" width="13.85546875" style="1" customWidth="1"/>
    <col min="8708" max="8960" width="8.85546875" style="1"/>
    <col min="8961" max="8961" width="7.42578125" style="1" customWidth="1"/>
    <col min="8962" max="8962" width="67.28515625" style="1" customWidth="1"/>
    <col min="8963" max="8963" width="13.85546875" style="1" customWidth="1"/>
    <col min="8964" max="9216" width="8.85546875" style="1"/>
    <col min="9217" max="9217" width="7.42578125" style="1" customWidth="1"/>
    <col min="9218" max="9218" width="67.28515625" style="1" customWidth="1"/>
    <col min="9219" max="9219" width="13.85546875" style="1" customWidth="1"/>
    <col min="9220" max="9472" width="8.85546875" style="1"/>
    <col min="9473" max="9473" width="7.42578125" style="1" customWidth="1"/>
    <col min="9474" max="9474" width="67.28515625" style="1" customWidth="1"/>
    <col min="9475" max="9475" width="13.85546875" style="1" customWidth="1"/>
    <col min="9476" max="9728" width="8.85546875" style="1"/>
    <col min="9729" max="9729" width="7.42578125" style="1" customWidth="1"/>
    <col min="9730" max="9730" width="67.28515625" style="1" customWidth="1"/>
    <col min="9731" max="9731" width="13.85546875" style="1" customWidth="1"/>
    <col min="9732" max="9984" width="8.85546875" style="1"/>
    <col min="9985" max="9985" width="7.42578125" style="1" customWidth="1"/>
    <col min="9986" max="9986" width="67.28515625" style="1" customWidth="1"/>
    <col min="9987" max="9987" width="13.85546875" style="1" customWidth="1"/>
    <col min="9988" max="10240" width="8.85546875" style="1"/>
    <col min="10241" max="10241" width="7.42578125" style="1" customWidth="1"/>
    <col min="10242" max="10242" width="67.28515625" style="1" customWidth="1"/>
    <col min="10243" max="10243" width="13.85546875" style="1" customWidth="1"/>
    <col min="10244" max="10496" width="8.85546875" style="1"/>
    <col min="10497" max="10497" width="7.42578125" style="1" customWidth="1"/>
    <col min="10498" max="10498" width="67.28515625" style="1" customWidth="1"/>
    <col min="10499" max="10499" width="13.85546875" style="1" customWidth="1"/>
    <col min="10500" max="10752" width="8.85546875" style="1"/>
    <col min="10753" max="10753" width="7.42578125" style="1" customWidth="1"/>
    <col min="10754" max="10754" width="67.28515625" style="1" customWidth="1"/>
    <col min="10755" max="10755" width="13.85546875" style="1" customWidth="1"/>
    <col min="10756" max="11008" width="8.85546875" style="1"/>
    <col min="11009" max="11009" width="7.42578125" style="1" customWidth="1"/>
    <col min="11010" max="11010" width="67.28515625" style="1" customWidth="1"/>
    <col min="11011" max="11011" width="13.85546875" style="1" customWidth="1"/>
    <col min="11012" max="11264" width="8.85546875" style="1"/>
    <col min="11265" max="11265" width="7.42578125" style="1" customWidth="1"/>
    <col min="11266" max="11266" width="67.28515625" style="1" customWidth="1"/>
    <col min="11267" max="11267" width="13.85546875" style="1" customWidth="1"/>
    <col min="11268" max="11520" width="8.85546875" style="1"/>
    <col min="11521" max="11521" width="7.42578125" style="1" customWidth="1"/>
    <col min="11522" max="11522" width="67.28515625" style="1" customWidth="1"/>
    <col min="11523" max="11523" width="13.85546875" style="1" customWidth="1"/>
    <col min="11524" max="11776" width="8.85546875" style="1"/>
    <col min="11777" max="11777" width="7.42578125" style="1" customWidth="1"/>
    <col min="11778" max="11778" width="67.28515625" style="1" customWidth="1"/>
    <col min="11779" max="11779" width="13.85546875" style="1" customWidth="1"/>
    <col min="11780" max="12032" width="8.85546875" style="1"/>
    <col min="12033" max="12033" width="7.42578125" style="1" customWidth="1"/>
    <col min="12034" max="12034" width="67.28515625" style="1" customWidth="1"/>
    <col min="12035" max="12035" width="13.85546875" style="1" customWidth="1"/>
    <col min="12036" max="12288" width="8.85546875" style="1"/>
    <col min="12289" max="12289" width="7.42578125" style="1" customWidth="1"/>
    <col min="12290" max="12290" width="67.28515625" style="1" customWidth="1"/>
    <col min="12291" max="12291" width="13.85546875" style="1" customWidth="1"/>
    <col min="12292" max="12544" width="8.85546875" style="1"/>
    <col min="12545" max="12545" width="7.42578125" style="1" customWidth="1"/>
    <col min="12546" max="12546" width="67.28515625" style="1" customWidth="1"/>
    <col min="12547" max="12547" width="13.85546875" style="1" customWidth="1"/>
    <col min="12548" max="12800" width="8.85546875" style="1"/>
    <col min="12801" max="12801" width="7.42578125" style="1" customWidth="1"/>
    <col min="12802" max="12802" width="67.28515625" style="1" customWidth="1"/>
    <col min="12803" max="12803" width="13.85546875" style="1" customWidth="1"/>
    <col min="12804" max="13056" width="8.85546875" style="1"/>
    <col min="13057" max="13057" width="7.42578125" style="1" customWidth="1"/>
    <col min="13058" max="13058" width="67.28515625" style="1" customWidth="1"/>
    <col min="13059" max="13059" width="13.85546875" style="1" customWidth="1"/>
    <col min="13060" max="13312" width="8.85546875" style="1"/>
    <col min="13313" max="13313" width="7.42578125" style="1" customWidth="1"/>
    <col min="13314" max="13314" width="67.28515625" style="1" customWidth="1"/>
    <col min="13315" max="13315" width="13.85546875" style="1" customWidth="1"/>
    <col min="13316" max="13568" width="8.85546875" style="1"/>
    <col min="13569" max="13569" width="7.42578125" style="1" customWidth="1"/>
    <col min="13570" max="13570" width="67.28515625" style="1" customWidth="1"/>
    <col min="13571" max="13571" width="13.85546875" style="1" customWidth="1"/>
    <col min="13572" max="13824" width="8.85546875" style="1"/>
    <col min="13825" max="13825" width="7.42578125" style="1" customWidth="1"/>
    <col min="13826" max="13826" width="67.28515625" style="1" customWidth="1"/>
    <col min="13827" max="13827" width="13.85546875" style="1" customWidth="1"/>
    <col min="13828" max="14080" width="8.85546875" style="1"/>
    <col min="14081" max="14081" width="7.42578125" style="1" customWidth="1"/>
    <col min="14082" max="14082" width="67.28515625" style="1" customWidth="1"/>
    <col min="14083" max="14083" width="13.85546875" style="1" customWidth="1"/>
    <col min="14084" max="14336" width="8.85546875" style="1"/>
    <col min="14337" max="14337" width="7.42578125" style="1" customWidth="1"/>
    <col min="14338" max="14338" width="67.28515625" style="1" customWidth="1"/>
    <col min="14339" max="14339" width="13.85546875" style="1" customWidth="1"/>
    <col min="14340" max="14592" width="8.85546875" style="1"/>
    <col min="14593" max="14593" width="7.42578125" style="1" customWidth="1"/>
    <col min="14594" max="14594" width="67.28515625" style="1" customWidth="1"/>
    <col min="14595" max="14595" width="13.85546875" style="1" customWidth="1"/>
    <col min="14596" max="14848" width="8.85546875" style="1"/>
    <col min="14849" max="14849" width="7.42578125" style="1" customWidth="1"/>
    <col min="14850" max="14850" width="67.28515625" style="1" customWidth="1"/>
    <col min="14851" max="14851" width="13.85546875" style="1" customWidth="1"/>
    <col min="14852" max="15104" width="8.85546875" style="1"/>
    <col min="15105" max="15105" width="7.42578125" style="1" customWidth="1"/>
    <col min="15106" max="15106" width="67.28515625" style="1" customWidth="1"/>
    <col min="15107" max="15107" width="13.85546875" style="1" customWidth="1"/>
    <col min="15108" max="15360" width="8.85546875" style="1"/>
    <col min="15361" max="15361" width="7.42578125" style="1" customWidth="1"/>
    <col min="15362" max="15362" width="67.28515625" style="1" customWidth="1"/>
    <col min="15363" max="15363" width="13.85546875" style="1" customWidth="1"/>
    <col min="15364" max="15616" width="8.85546875" style="1"/>
    <col min="15617" max="15617" width="7.42578125" style="1" customWidth="1"/>
    <col min="15618" max="15618" width="67.28515625" style="1" customWidth="1"/>
    <col min="15619" max="15619" width="13.85546875" style="1" customWidth="1"/>
    <col min="15620" max="15872" width="8.85546875" style="1"/>
    <col min="15873" max="15873" width="7.42578125" style="1" customWidth="1"/>
    <col min="15874" max="15874" width="67.28515625" style="1" customWidth="1"/>
    <col min="15875" max="15875" width="13.85546875" style="1" customWidth="1"/>
    <col min="15876" max="16128" width="8.85546875" style="1"/>
    <col min="16129" max="16129" width="7.42578125" style="1" customWidth="1"/>
    <col min="16130" max="16130" width="67.28515625" style="1" customWidth="1"/>
    <col min="16131" max="16131" width="13.85546875" style="1" customWidth="1"/>
    <col min="16132" max="16384" width="8.85546875" style="1"/>
  </cols>
  <sheetData>
    <row r="1" spans="1:10" s="6" customFormat="1" ht="16.5" customHeight="1" x14ac:dyDescent="0.2">
      <c r="A1" s="12"/>
      <c r="B1" s="473" t="s">
        <v>474</v>
      </c>
      <c r="C1" s="473"/>
      <c r="D1" s="12"/>
      <c r="E1" s="1"/>
      <c r="F1" s="1"/>
      <c r="G1" s="12"/>
      <c r="H1" s="11"/>
      <c r="I1" s="470"/>
      <c r="J1" s="470"/>
    </row>
    <row r="2" spans="1:10" s="6" customFormat="1" ht="16.5" customHeight="1" x14ac:dyDescent="0.2">
      <c r="A2" s="474" t="s">
        <v>346</v>
      </c>
      <c r="B2" s="474"/>
      <c r="C2" s="474"/>
      <c r="D2" s="10"/>
      <c r="E2" s="10"/>
      <c r="F2" s="10"/>
      <c r="G2" s="9"/>
      <c r="H2" s="9"/>
      <c r="I2" s="9"/>
      <c r="J2" s="7"/>
    </row>
    <row r="3" spans="1:10" s="6" customFormat="1" ht="16.5" customHeight="1" thickBot="1" x14ac:dyDescent="0.25">
      <c r="A3" s="474" t="s">
        <v>641</v>
      </c>
      <c r="B3" s="474"/>
      <c r="C3" s="474"/>
      <c r="D3" s="10"/>
      <c r="E3" s="10"/>
      <c r="F3" s="10"/>
      <c r="G3" s="9"/>
      <c r="H3" s="9"/>
      <c r="I3" s="9"/>
      <c r="J3" s="7"/>
    </row>
    <row r="4" spans="1:10" s="5" customFormat="1" ht="33" customHeight="1" x14ac:dyDescent="0.25">
      <c r="A4" s="394" t="s">
        <v>30</v>
      </c>
      <c r="B4" s="395" t="s">
        <v>347</v>
      </c>
      <c r="C4" s="396" t="s">
        <v>348</v>
      </c>
    </row>
    <row r="5" spans="1:10" s="3" customFormat="1" ht="27" customHeight="1" x14ac:dyDescent="0.25">
      <c r="A5" s="397">
        <v>1</v>
      </c>
      <c r="B5" s="399" t="s">
        <v>519</v>
      </c>
      <c r="C5" s="400">
        <v>25</v>
      </c>
      <c r="F5"/>
      <c r="G5" s="19"/>
    </row>
    <row r="6" spans="1:10" s="3" customFormat="1" ht="27" customHeight="1" x14ac:dyDescent="0.25">
      <c r="A6" s="398">
        <v>2</v>
      </c>
      <c r="B6" s="401" t="s">
        <v>453</v>
      </c>
      <c r="C6" s="402">
        <v>20</v>
      </c>
      <c r="F6"/>
      <c r="G6" s="20"/>
    </row>
    <row r="7" spans="1:10" s="3" customFormat="1" ht="27" customHeight="1" x14ac:dyDescent="0.25">
      <c r="A7" s="397">
        <v>3</v>
      </c>
      <c r="B7" s="399" t="s">
        <v>374</v>
      </c>
      <c r="C7" s="400">
        <v>19</v>
      </c>
      <c r="F7"/>
      <c r="G7" s="20"/>
    </row>
    <row r="8" spans="1:10" s="3" customFormat="1" ht="27" customHeight="1" x14ac:dyDescent="0.25">
      <c r="A8" s="398">
        <v>4</v>
      </c>
      <c r="B8" s="401" t="s">
        <v>473</v>
      </c>
      <c r="C8" s="402">
        <v>13</v>
      </c>
      <c r="F8"/>
      <c r="G8"/>
    </row>
    <row r="9" spans="1:10" s="3" customFormat="1" ht="27" customHeight="1" x14ac:dyDescent="0.25">
      <c r="A9" s="397">
        <v>5</v>
      </c>
      <c r="B9" s="399" t="s">
        <v>599</v>
      </c>
      <c r="C9" s="400">
        <v>11</v>
      </c>
      <c r="F9"/>
      <c r="G9" s="20"/>
    </row>
    <row r="10" spans="1:10" s="3" customFormat="1" ht="27" customHeight="1" x14ac:dyDescent="0.25">
      <c r="A10" s="398">
        <v>6</v>
      </c>
      <c r="B10" s="401" t="s">
        <v>411</v>
      </c>
      <c r="C10" s="402">
        <v>10</v>
      </c>
      <c r="F10"/>
      <c r="G10" s="20"/>
    </row>
    <row r="11" spans="1:10" s="3" customFormat="1" ht="27" customHeight="1" x14ac:dyDescent="0.25">
      <c r="A11" s="397">
        <v>7</v>
      </c>
      <c r="B11" s="399" t="s">
        <v>598</v>
      </c>
      <c r="C11" s="400">
        <v>10</v>
      </c>
      <c r="F11"/>
      <c r="G11" s="20"/>
    </row>
    <row r="12" spans="1:10" s="3" customFormat="1" ht="27" customHeight="1" x14ac:dyDescent="0.25">
      <c r="A12" s="398">
        <v>8</v>
      </c>
      <c r="B12" s="401" t="s">
        <v>601</v>
      </c>
      <c r="C12" s="402">
        <v>9</v>
      </c>
      <c r="F12"/>
      <c r="G12" s="20"/>
    </row>
    <row r="13" spans="1:10" s="3" customFormat="1" ht="27" customHeight="1" x14ac:dyDescent="0.25">
      <c r="A13" s="397">
        <v>9</v>
      </c>
      <c r="B13" s="399" t="s">
        <v>520</v>
      </c>
      <c r="C13" s="400">
        <v>4</v>
      </c>
      <c r="F13"/>
      <c r="G13" s="20"/>
    </row>
    <row r="14" spans="1:10" s="3" customFormat="1" ht="27" customHeight="1" x14ac:dyDescent="0.25">
      <c r="A14" s="398">
        <v>10</v>
      </c>
      <c r="B14" s="401" t="s">
        <v>600</v>
      </c>
      <c r="C14" s="402">
        <v>1</v>
      </c>
      <c r="F14"/>
      <c r="G14" s="20"/>
    </row>
    <row r="15" spans="1:10" s="3" customFormat="1" ht="27" customHeight="1" x14ac:dyDescent="0.25">
      <c r="C15"/>
      <c r="D15" s="20"/>
    </row>
    <row r="16" spans="1:10" s="3" customFormat="1" ht="27" customHeight="1" x14ac:dyDescent="0.25">
      <c r="C16"/>
      <c r="D16" s="20"/>
    </row>
    <row r="17" spans="1:10" s="3" customFormat="1" ht="27" customHeight="1" x14ac:dyDescent="0.25">
      <c r="C17"/>
      <c r="D17" s="20"/>
    </row>
    <row r="18" spans="1:10" s="3" customFormat="1" ht="27" customHeight="1" x14ac:dyDescent="0.25">
      <c r="C18"/>
      <c r="D18" s="20"/>
    </row>
    <row r="19" spans="1:10" s="3" customFormat="1" ht="27" customHeight="1" x14ac:dyDescent="0.25">
      <c r="C19"/>
      <c r="D19" s="20"/>
    </row>
    <row r="20" spans="1:10" s="3" customFormat="1" ht="27" customHeight="1" x14ac:dyDescent="0.25">
      <c r="C20"/>
      <c r="D20" s="20"/>
    </row>
    <row r="21" spans="1:10" s="3" customFormat="1" ht="27" customHeight="1" x14ac:dyDescent="0.25">
      <c r="C21"/>
      <c r="D21" s="20"/>
    </row>
    <row r="22" spans="1:10" s="3" customFormat="1" ht="27" customHeight="1" x14ac:dyDescent="0.25">
      <c r="C22"/>
      <c r="D22" s="20"/>
    </row>
    <row r="23" spans="1:10" s="3" customFormat="1" ht="27" customHeight="1" x14ac:dyDescent="0.25">
      <c r="C23"/>
      <c r="D23" s="20"/>
    </row>
    <row r="24" spans="1:10" s="3" customFormat="1" ht="27" customHeight="1" x14ac:dyDescent="0.25">
      <c r="C24"/>
      <c r="D24" s="20"/>
    </row>
    <row r="25" spans="1:10" s="3" customFormat="1" ht="27" customHeight="1" x14ac:dyDescent="0.25">
      <c r="C25"/>
      <c r="D25" s="20"/>
    </row>
    <row r="29" spans="1:10" s="2" customForma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4">
    <mergeCell ref="B1:C1"/>
    <mergeCell ref="I1:J1"/>
    <mergeCell ref="A2:C2"/>
    <mergeCell ref="A3:C3"/>
  </mergeCells>
  <printOptions horizontalCentered="1"/>
  <pageMargins left="0.98425196850393704" right="0.39370078740157499" top="0.39370078740157499" bottom="0.39370078740157499" header="0" footer="0"/>
  <pageSetup paperSize="9" fitToHeight="0" orientation="portrait" r:id="rId1"/>
  <colBreaks count="1" manualBreakCount="1">
    <brk id="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  <pageSetUpPr fitToPage="1"/>
  </sheetPr>
  <dimension ref="A1:E21"/>
  <sheetViews>
    <sheetView view="pageBreakPreview" zoomScale="90" zoomScaleSheetLayoutView="90" workbookViewId="0">
      <selection activeCell="I11" sqref="I11"/>
    </sheetView>
  </sheetViews>
  <sheetFormatPr defaultRowHeight="15" x14ac:dyDescent="0.25"/>
  <cols>
    <col min="1" max="1" width="40.140625" style="73" customWidth="1"/>
    <col min="2" max="3" width="20.5703125" style="73" customWidth="1"/>
    <col min="4" max="5" width="20.5703125" customWidth="1"/>
  </cols>
  <sheetData>
    <row r="1" spans="1:5" ht="79.5" customHeight="1" thickBot="1" x14ac:dyDescent="0.3">
      <c r="A1" s="562" t="s">
        <v>642</v>
      </c>
      <c r="B1" s="562"/>
      <c r="C1" s="562"/>
      <c r="D1" s="236" t="s">
        <v>602</v>
      </c>
      <c r="E1" s="145"/>
    </row>
    <row r="2" spans="1:5" ht="51" customHeight="1" x14ac:dyDescent="0.25">
      <c r="A2" s="182" t="s">
        <v>350</v>
      </c>
      <c r="B2" s="436" t="s">
        <v>471</v>
      </c>
      <c r="C2" s="183" t="s">
        <v>472</v>
      </c>
      <c r="D2" s="437" t="s">
        <v>349</v>
      </c>
    </row>
    <row r="3" spans="1:5" ht="36.75" customHeight="1" x14ac:dyDescent="0.25">
      <c r="A3" s="429" t="s">
        <v>351</v>
      </c>
      <c r="B3" s="425">
        <v>4.8499999999999996</v>
      </c>
      <c r="C3" s="425">
        <v>3.82</v>
      </c>
      <c r="D3" s="425">
        <v>4.32</v>
      </c>
    </row>
    <row r="4" spans="1:5" ht="36.75" customHeight="1" x14ac:dyDescent="0.25">
      <c r="A4" s="430" t="s">
        <v>352</v>
      </c>
      <c r="B4" s="424">
        <v>5.66</v>
      </c>
      <c r="C4" s="424">
        <v>3.89</v>
      </c>
      <c r="D4" s="424">
        <v>4.74</v>
      </c>
    </row>
    <row r="5" spans="1:5" ht="36.75" customHeight="1" x14ac:dyDescent="0.25">
      <c r="A5" s="430" t="s">
        <v>353</v>
      </c>
      <c r="B5" s="425">
        <v>5.4</v>
      </c>
      <c r="C5" s="425">
        <v>4.7</v>
      </c>
      <c r="D5" s="425">
        <v>5.01</v>
      </c>
    </row>
    <row r="6" spans="1:5" ht="36.75" customHeight="1" x14ac:dyDescent="0.25">
      <c r="A6" s="431" t="s">
        <v>354</v>
      </c>
      <c r="B6" s="424">
        <v>1.93</v>
      </c>
      <c r="C6" s="424">
        <v>1.78</v>
      </c>
      <c r="D6" s="424">
        <v>1.86</v>
      </c>
    </row>
    <row r="7" spans="1:5" ht="36.75" customHeight="1" x14ac:dyDescent="0.25">
      <c r="A7" s="430" t="s">
        <v>355</v>
      </c>
      <c r="B7" s="426">
        <v>84</v>
      </c>
      <c r="C7" s="426">
        <v>114</v>
      </c>
      <c r="D7" s="426">
        <v>198</v>
      </c>
    </row>
    <row r="8" spans="1:5" ht="36.75" customHeight="1" x14ac:dyDescent="0.25">
      <c r="A8" s="432" t="s">
        <v>356</v>
      </c>
      <c r="B8" s="427">
        <v>3.8300000000000001E-2</v>
      </c>
      <c r="C8" s="427">
        <v>4.8000000000000001E-2</v>
      </c>
      <c r="D8" s="427">
        <v>4.3299999999999998E-2</v>
      </c>
    </row>
    <row r="9" spans="1:5" ht="36.75" customHeight="1" x14ac:dyDescent="0.25">
      <c r="A9" s="433" t="s">
        <v>357</v>
      </c>
      <c r="B9" s="426">
        <v>486</v>
      </c>
      <c r="C9" s="426">
        <v>573</v>
      </c>
      <c r="D9" s="426">
        <v>1059</v>
      </c>
    </row>
    <row r="10" spans="1:5" ht="36.75" customHeight="1" x14ac:dyDescent="0.25">
      <c r="A10" s="434" t="s">
        <v>358</v>
      </c>
      <c r="B10" s="427">
        <v>0.22170000000000001</v>
      </c>
      <c r="C10" s="427">
        <v>0.24110000000000001</v>
      </c>
      <c r="D10" s="427">
        <v>0.23180000000000001</v>
      </c>
    </row>
    <row r="11" spans="1:5" ht="36.75" customHeight="1" thickBot="1" x14ac:dyDescent="0.3">
      <c r="A11" s="435" t="s">
        <v>359</v>
      </c>
      <c r="B11" s="428">
        <v>29</v>
      </c>
      <c r="C11" s="428">
        <v>27</v>
      </c>
      <c r="D11" s="428">
        <v>29</v>
      </c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</sheetData>
  <mergeCells count="1">
    <mergeCell ref="A1:C1"/>
  </mergeCells>
  <printOptions horizontalCentered="1"/>
  <pageMargins left="0.98425196850393704" right="0.39370078740157483" top="0.39370078740157483" bottom="0.39370078740157483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  <pageSetUpPr fitToPage="1"/>
  </sheetPr>
  <dimension ref="A1:G24"/>
  <sheetViews>
    <sheetView view="pageBreakPreview" topLeftCell="A4" zoomScaleSheetLayoutView="100" workbookViewId="0">
      <selection activeCell="G24" sqref="G24"/>
    </sheetView>
  </sheetViews>
  <sheetFormatPr defaultRowHeight="15" x14ac:dyDescent="0.25"/>
  <cols>
    <col min="1" max="1" width="18.5703125" customWidth="1"/>
    <col min="3" max="3" width="37.28515625" customWidth="1"/>
    <col min="4" max="4" width="10.7109375" customWidth="1"/>
    <col min="5" max="7" width="18.140625" customWidth="1"/>
  </cols>
  <sheetData>
    <row r="1" spans="1:7" ht="44.25" customHeight="1" thickBot="1" x14ac:dyDescent="0.3">
      <c r="A1" s="562" t="s">
        <v>640</v>
      </c>
      <c r="B1" s="562"/>
      <c r="C1" s="562"/>
      <c r="D1" s="562"/>
      <c r="E1" s="562"/>
      <c r="F1" s="562"/>
      <c r="G1" s="145" t="s">
        <v>470</v>
      </c>
    </row>
    <row r="2" spans="1:7" x14ac:dyDescent="0.25">
      <c r="A2" s="568" t="s">
        <v>324</v>
      </c>
      <c r="B2" s="568" t="s">
        <v>269</v>
      </c>
      <c r="C2" s="568" t="s">
        <v>325</v>
      </c>
      <c r="D2" s="565" t="s">
        <v>636</v>
      </c>
      <c r="E2" s="566"/>
      <c r="F2" s="567"/>
      <c r="G2" s="358" t="s">
        <v>637</v>
      </c>
    </row>
    <row r="3" spans="1:7" ht="59.25" customHeight="1" x14ac:dyDescent="0.25">
      <c r="A3" s="554"/>
      <c r="B3" s="554"/>
      <c r="C3" s="554"/>
      <c r="D3" s="355" t="s">
        <v>327</v>
      </c>
      <c r="E3" s="355" t="s">
        <v>343</v>
      </c>
      <c r="F3" s="355" t="s">
        <v>360</v>
      </c>
      <c r="G3" s="355" t="s">
        <v>360</v>
      </c>
    </row>
    <row r="4" spans="1:7" ht="27.75" customHeight="1" thickBot="1" x14ac:dyDescent="0.3">
      <c r="A4" s="359">
        <v>0</v>
      </c>
      <c r="B4" s="360">
        <v>1</v>
      </c>
      <c r="C4" s="361">
        <v>2</v>
      </c>
      <c r="D4" s="360">
        <v>3</v>
      </c>
      <c r="E4" s="362">
        <v>4</v>
      </c>
      <c r="F4" s="363" t="s">
        <v>361</v>
      </c>
      <c r="G4" s="363" t="s">
        <v>448</v>
      </c>
    </row>
    <row r="5" spans="1:7" ht="27.75" customHeight="1" x14ac:dyDescent="0.25">
      <c r="A5" s="572" t="s">
        <v>328</v>
      </c>
      <c r="B5" s="410">
        <v>1</v>
      </c>
      <c r="C5" s="411" t="s">
        <v>344</v>
      </c>
      <c r="D5" s="412">
        <f>'Anexa 8'!C11</f>
        <v>10</v>
      </c>
      <c r="E5" s="413">
        <f>'Anexa 8'!D11</f>
        <v>26750732.869999997</v>
      </c>
      <c r="F5" s="357">
        <f>E5/D5</f>
        <v>2675073.2869999995</v>
      </c>
      <c r="G5" s="357">
        <v>2092452.8259090909</v>
      </c>
    </row>
    <row r="6" spans="1:7" ht="27.75" customHeight="1" x14ac:dyDescent="0.25">
      <c r="A6" s="573"/>
      <c r="B6" s="414">
        <v>2</v>
      </c>
      <c r="C6" s="415" t="s">
        <v>409</v>
      </c>
      <c r="D6" s="416">
        <f>'Anexa 5'!C157</f>
        <v>12770</v>
      </c>
      <c r="E6" s="417">
        <f>'Anexa 5'!D157</f>
        <v>6800121628.6499901</v>
      </c>
      <c r="F6" s="418">
        <f t="shared" ref="F6:F9" si="0">E6/D6</f>
        <v>532507.56684808072</v>
      </c>
      <c r="G6" s="375">
        <v>474715.92816122388</v>
      </c>
    </row>
    <row r="7" spans="1:7" ht="27.75" customHeight="1" x14ac:dyDescent="0.25">
      <c r="A7" s="573"/>
      <c r="B7" s="146">
        <v>4</v>
      </c>
      <c r="C7" s="119" t="s">
        <v>476</v>
      </c>
      <c r="D7" s="120">
        <f>'Anexa 6'!C163</f>
        <v>3969</v>
      </c>
      <c r="E7" s="367">
        <f>'Anexa 6'!D163</f>
        <v>1078380025.0900006</v>
      </c>
      <c r="F7" s="369">
        <f t="shared" si="0"/>
        <v>271700.68659360055</v>
      </c>
      <c r="G7" s="357">
        <v>265512.97362539859</v>
      </c>
    </row>
    <row r="8" spans="1:7" ht="34.5" thickBot="1" x14ac:dyDescent="0.3">
      <c r="A8" s="376" t="s">
        <v>331</v>
      </c>
      <c r="B8" s="371">
        <v>5</v>
      </c>
      <c r="C8" s="372" t="s">
        <v>332</v>
      </c>
      <c r="D8" s="373">
        <f>'Anexa 7'!C81</f>
        <v>615</v>
      </c>
      <c r="E8" s="374">
        <f>'Anexa 7'!D81</f>
        <v>546660530.45000005</v>
      </c>
      <c r="F8" s="375">
        <f t="shared" si="0"/>
        <v>888878.91130081308</v>
      </c>
      <c r="G8" s="375">
        <v>1542407.1759073858</v>
      </c>
    </row>
    <row r="9" spans="1:7" ht="15.75" thickBot="1" x14ac:dyDescent="0.3">
      <c r="A9" s="574" t="s">
        <v>1</v>
      </c>
      <c r="B9" s="575"/>
      <c r="C9" s="576"/>
      <c r="D9" s="184">
        <f>SUM(D5:D8)</f>
        <v>17364</v>
      </c>
      <c r="E9" s="368">
        <f>SUM(E5:E8)</f>
        <v>8451912917.0599909</v>
      </c>
      <c r="F9" s="368">
        <f t="shared" si="0"/>
        <v>486749.1889576129</v>
      </c>
      <c r="G9" s="368">
        <v>473117.56701218459</v>
      </c>
    </row>
    <row r="10" spans="1:7" x14ac:dyDescent="0.25">
      <c r="C10" s="147"/>
    </row>
    <row r="11" spans="1:7" ht="15.75" thickBot="1" x14ac:dyDescent="0.3"/>
    <row r="12" spans="1:7" x14ac:dyDescent="0.25">
      <c r="B12" s="365"/>
      <c r="C12" s="569" t="s">
        <v>362</v>
      </c>
      <c r="D12" s="565" t="s">
        <v>636</v>
      </c>
      <c r="E12" s="566"/>
      <c r="F12" s="567"/>
      <c r="G12" s="358" t="s">
        <v>637</v>
      </c>
    </row>
    <row r="13" spans="1:7" x14ac:dyDescent="0.25">
      <c r="B13" s="365"/>
      <c r="C13" s="570"/>
      <c r="D13" s="577" t="s">
        <v>327</v>
      </c>
      <c r="E13" s="579" t="s">
        <v>343</v>
      </c>
      <c r="F13" s="581" t="s">
        <v>360</v>
      </c>
      <c r="G13" s="563" t="s">
        <v>360</v>
      </c>
    </row>
    <row r="14" spans="1:7" x14ac:dyDescent="0.25">
      <c r="B14" s="365"/>
      <c r="C14" s="571"/>
      <c r="D14" s="578"/>
      <c r="E14" s="580"/>
      <c r="F14" s="582"/>
      <c r="G14" s="564"/>
    </row>
    <row r="15" spans="1:7" x14ac:dyDescent="0.25">
      <c r="B15" s="365"/>
      <c r="C15" s="50" t="s">
        <v>260</v>
      </c>
      <c r="D15" s="364">
        <f>'Anexa 5'!C160+'Anexa 6'!C166+'Anexa 7'!C84+'Anexa 8'!C14</f>
        <v>14713</v>
      </c>
      <c r="E15" s="379">
        <f>'Anexa 5'!D160+'Anexa 6'!D166+'Anexa 7'!D84+'Anexa 8'!D14</f>
        <v>3234783674.4100032</v>
      </c>
      <c r="F15" s="380">
        <f>E15/D15</f>
        <v>219858.8781628494</v>
      </c>
      <c r="G15" s="381">
        <v>203655.98702714525</v>
      </c>
    </row>
    <row r="16" spans="1:7" x14ac:dyDescent="0.25">
      <c r="B16" s="365"/>
      <c r="C16" s="385" t="s">
        <v>261</v>
      </c>
      <c r="D16" s="124">
        <f>'Anexa 5'!C161+'Anexa 6'!C167+'Anexa 7'!C85+'Anexa 8'!C15</f>
        <v>1356</v>
      </c>
      <c r="E16" s="382">
        <f>'Anexa 5'!D161+'Anexa 6'!D167+'Anexa 7'!D85+'Anexa 8'!D15</f>
        <v>3915810527.0900016</v>
      </c>
      <c r="F16" s="370">
        <f t="shared" ref="F16:F17" si="1">E16/D16</f>
        <v>2887765.8754351046</v>
      </c>
      <c r="G16" s="383">
        <v>2897802.3870516713</v>
      </c>
    </row>
    <row r="17" spans="2:7" x14ac:dyDescent="0.25">
      <c r="B17" s="365"/>
      <c r="C17" s="386" t="s">
        <v>262</v>
      </c>
      <c r="D17" s="120">
        <f>'Anexa 5'!C162+'Anexa 6'!C168+'Anexa 7'!C86+'Anexa 8'!C16</f>
        <v>1295</v>
      </c>
      <c r="E17" s="384">
        <f>'Anexa 5'!D162+'Anexa 6'!D168+'Anexa 7'!D86+'Anexa 8'!D16</f>
        <v>1301318715.5599997</v>
      </c>
      <c r="F17" s="369">
        <f t="shared" si="1"/>
        <v>1004879.3170347488</v>
      </c>
      <c r="G17" s="381">
        <v>1537193.3296830985</v>
      </c>
    </row>
    <row r="20" spans="2:7" x14ac:dyDescent="0.25">
      <c r="E20" s="377"/>
      <c r="F20" s="389" t="s">
        <v>637</v>
      </c>
      <c r="G20" s="389" t="s">
        <v>636</v>
      </c>
    </row>
    <row r="21" spans="2:7" ht="33.75" x14ac:dyDescent="0.25">
      <c r="E21" s="366" t="s">
        <v>449</v>
      </c>
      <c r="F21" s="378">
        <f>G15</f>
        <v>203655.98702714525</v>
      </c>
      <c r="G21" s="378">
        <f>F15</f>
        <v>219858.8781628494</v>
      </c>
    </row>
    <row r="22" spans="2:7" ht="33.75" x14ac:dyDescent="0.25">
      <c r="E22" s="123" t="s">
        <v>450</v>
      </c>
      <c r="F22" s="378">
        <f>G16</f>
        <v>2897802.3870516713</v>
      </c>
      <c r="G22" s="378">
        <f>F16</f>
        <v>2887765.8754351046</v>
      </c>
    </row>
    <row r="23" spans="2:7" ht="33.75" x14ac:dyDescent="0.25">
      <c r="E23" s="119" t="s">
        <v>451</v>
      </c>
      <c r="F23" s="378">
        <f>G17</f>
        <v>1537193.3296830985</v>
      </c>
      <c r="G23" s="378">
        <f>F17</f>
        <v>1004879.3170347488</v>
      </c>
    </row>
    <row r="24" spans="2:7" x14ac:dyDescent="0.25">
      <c r="E24" s="377" t="s">
        <v>452</v>
      </c>
      <c r="F24" s="378">
        <v>473117.56701218459</v>
      </c>
      <c r="G24" s="378">
        <f>F9</f>
        <v>486749.1889576129</v>
      </c>
    </row>
  </sheetData>
  <mergeCells count="13">
    <mergeCell ref="A1:F1"/>
    <mergeCell ref="G13:G14"/>
    <mergeCell ref="D2:F2"/>
    <mergeCell ref="A2:A3"/>
    <mergeCell ref="B2:B3"/>
    <mergeCell ref="C2:C3"/>
    <mergeCell ref="C12:C14"/>
    <mergeCell ref="D12:F12"/>
    <mergeCell ref="A5:A7"/>
    <mergeCell ref="A9:C9"/>
    <mergeCell ref="D13:D14"/>
    <mergeCell ref="E13:E14"/>
    <mergeCell ref="F13:F14"/>
  </mergeCells>
  <printOptions horizontalCentered="1"/>
  <pageMargins left="0.98425196850393704" right="0.39370078740157483" top="0.39370078740157483" bottom="0.39370078740157483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J32"/>
  <sheetViews>
    <sheetView view="pageBreakPreview" topLeftCell="A19" zoomScaleNormal="55" zoomScaleSheetLayoutView="100" workbookViewId="0">
      <selection activeCell="F40" sqref="F40"/>
    </sheetView>
  </sheetViews>
  <sheetFormatPr defaultRowHeight="12.75" x14ac:dyDescent="0.2"/>
  <cols>
    <col min="1" max="1" width="7.42578125" style="1" customWidth="1"/>
    <col min="2" max="2" width="67.28515625" style="1" customWidth="1"/>
    <col min="3" max="3" width="13.85546875" style="1" customWidth="1"/>
    <col min="4" max="5" width="8.85546875" style="1"/>
    <col min="6" max="6" width="36" style="1" customWidth="1"/>
    <col min="7" max="256" width="8.85546875" style="1"/>
    <col min="257" max="257" width="7.42578125" style="1" customWidth="1"/>
    <col min="258" max="258" width="67.28515625" style="1" customWidth="1"/>
    <col min="259" max="259" width="13.85546875" style="1" customWidth="1"/>
    <col min="260" max="512" width="8.85546875" style="1"/>
    <col min="513" max="513" width="7.42578125" style="1" customWidth="1"/>
    <col min="514" max="514" width="67.28515625" style="1" customWidth="1"/>
    <col min="515" max="515" width="13.85546875" style="1" customWidth="1"/>
    <col min="516" max="768" width="8.85546875" style="1"/>
    <col min="769" max="769" width="7.42578125" style="1" customWidth="1"/>
    <col min="770" max="770" width="67.28515625" style="1" customWidth="1"/>
    <col min="771" max="771" width="13.85546875" style="1" customWidth="1"/>
    <col min="772" max="1024" width="8.85546875" style="1"/>
    <col min="1025" max="1025" width="7.42578125" style="1" customWidth="1"/>
    <col min="1026" max="1026" width="67.28515625" style="1" customWidth="1"/>
    <col min="1027" max="1027" width="13.85546875" style="1" customWidth="1"/>
    <col min="1028" max="1280" width="8.85546875" style="1"/>
    <col min="1281" max="1281" width="7.42578125" style="1" customWidth="1"/>
    <col min="1282" max="1282" width="67.28515625" style="1" customWidth="1"/>
    <col min="1283" max="1283" width="13.85546875" style="1" customWidth="1"/>
    <col min="1284" max="1536" width="8.85546875" style="1"/>
    <col min="1537" max="1537" width="7.42578125" style="1" customWidth="1"/>
    <col min="1538" max="1538" width="67.28515625" style="1" customWidth="1"/>
    <col min="1539" max="1539" width="13.85546875" style="1" customWidth="1"/>
    <col min="1540" max="1792" width="8.85546875" style="1"/>
    <col min="1793" max="1793" width="7.42578125" style="1" customWidth="1"/>
    <col min="1794" max="1794" width="67.28515625" style="1" customWidth="1"/>
    <col min="1795" max="1795" width="13.85546875" style="1" customWidth="1"/>
    <col min="1796" max="2048" width="8.85546875" style="1"/>
    <col min="2049" max="2049" width="7.42578125" style="1" customWidth="1"/>
    <col min="2050" max="2050" width="67.28515625" style="1" customWidth="1"/>
    <col min="2051" max="2051" width="13.85546875" style="1" customWidth="1"/>
    <col min="2052" max="2304" width="8.85546875" style="1"/>
    <col min="2305" max="2305" width="7.42578125" style="1" customWidth="1"/>
    <col min="2306" max="2306" width="67.28515625" style="1" customWidth="1"/>
    <col min="2307" max="2307" width="13.85546875" style="1" customWidth="1"/>
    <col min="2308" max="2560" width="8.85546875" style="1"/>
    <col min="2561" max="2561" width="7.42578125" style="1" customWidth="1"/>
    <col min="2562" max="2562" width="67.28515625" style="1" customWidth="1"/>
    <col min="2563" max="2563" width="13.85546875" style="1" customWidth="1"/>
    <col min="2564" max="2816" width="8.85546875" style="1"/>
    <col min="2817" max="2817" width="7.42578125" style="1" customWidth="1"/>
    <col min="2818" max="2818" width="67.28515625" style="1" customWidth="1"/>
    <col min="2819" max="2819" width="13.85546875" style="1" customWidth="1"/>
    <col min="2820" max="3072" width="8.85546875" style="1"/>
    <col min="3073" max="3073" width="7.42578125" style="1" customWidth="1"/>
    <col min="3074" max="3074" width="67.28515625" style="1" customWidth="1"/>
    <col min="3075" max="3075" width="13.85546875" style="1" customWidth="1"/>
    <col min="3076" max="3328" width="8.85546875" style="1"/>
    <col min="3329" max="3329" width="7.42578125" style="1" customWidth="1"/>
    <col min="3330" max="3330" width="67.28515625" style="1" customWidth="1"/>
    <col min="3331" max="3331" width="13.85546875" style="1" customWidth="1"/>
    <col min="3332" max="3584" width="8.85546875" style="1"/>
    <col min="3585" max="3585" width="7.42578125" style="1" customWidth="1"/>
    <col min="3586" max="3586" width="67.28515625" style="1" customWidth="1"/>
    <col min="3587" max="3587" width="13.85546875" style="1" customWidth="1"/>
    <col min="3588" max="3840" width="8.85546875" style="1"/>
    <col min="3841" max="3841" width="7.42578125" style="1" customWidth="1"/>
    <col min="3842" max="3842" width="67.28515625" style="1" customWidth="1"/>
    <col min="3843" max="3843" width="13.85546875" style="1" customWidth="1"/>
    <col min="3844" max="4096" width="8.85546875" style="1"/>
    <col min="4097" max="4097" width="7.42578125" style="1" customWidth="1"/>
    <col min="4098" max="4098" width="67.28515625" style="1" customWidth="1"/>
    <col min="4099" max="4099" width="13.85546875" style="1" customWidth="1"/>
    <col min="4100" max="4352" width="8.85546875" style="1"/>
    <col min="4353" max="4353" width="7.42578125" style="1" customWidth="1"/>
    <col min="4354" max="4354" width="67.28515625" style="1" customWidth="1"/>
    <col min="4355" max="4355" width="13.85546875" style="1" customWidth="1"/>
    <col min="4356" max="4608" width="8.85546875" style="1"/>
    <col min="4609" max="4609" width="7.42578125" style="1" customWidth="1"/>
    <col min="4610" max="4610" width="67.28515625" style="1" customWidth="1"/>
    <col min="4611" max="4611" width="13.85546875" style="1" customWidth="1"/>
    <col min="4612" max="4864" width="8.85546875" style="1"/>
    <col min="4865" max="4865" width="7.42578125" style="1" customWidth="1"/>
    <col min="4866" max="4866" width="67.28515625" style="1" customWidth="1"/>
    <col min="4867" max="4867" width="13.85546875" style="1" customWidth="1"/>
    <col min="4868" max="5120" width="8.85546875" style="1"/>
    <col min="5121" max="5121" width="7.42578125" style="1" customWidth="1"/>
    <col min="5122" max="5122" width="67.28515625" style="1" customWidth="1"/>
    <col min="5123" max="5123" width="13.85546875" style="1" customWidth="1"/>
    <col min="5124" max="5376" width="8.85546875" style="1"/>
    <col min="5377" max="5377" width="7.42578125" style="1" customWidth="1"/>
    <col min="5378" max="5378" width="67.28515625" style="1" customWidth="1"/>
    <col min="5379" max="5379" width="13.85546875" style="1" customWidth="1"/>
    <col min="5380" max="5632" width="8.85546875" style="1"/>
    <col min="5633" max="5633" width="7.42578125" style="1" customWidth="1"/>
    <col min="5634" max="5634" width="67.28515625" style="1" customWidth="1"/>
    <col min="5635" max="5635" width="13.85546875" style="1" customWidth="1"/>
    <col min="5636" max="5888" width="8.85546875" style="1"/>
    <col min="5889" max="5889" width="7.42578125" style="1" customWidth="1"/>
    <col min="5890" max="5890" width="67.28515625" style="1" customWidth="1"/>
    <col min="5891" max="5891" width="13.85546875" style="1" customWidth="1"/>
    <col min="5892" max="6144" width="8.85546875" style="1"/>
    <col min="6145" max="6145" width="7.42578125" style="1" customWidth="1"/>
    <col min="6146" max="6146" width="67.28515625" style="1" customWidth="1"/>
    <col min="6147" max="6147" width="13.85546875" style="1" customWidth="1"/>
    <col min="6148" max="6400" width="8.85546875" style="1"/>
    <col min="6401" max="6401" width="7.42578125" style="1" customWidth="1"/>
    <col min="6402" max="6402" width="67.28515625" style="1" customWidth="1"/>
    <col min="6403" max="6403" width="13.85546875" style="1" customWidth="1"/>
    <col min="6404" max="6656" width="8.85546875" style="1"/>
    <col min="6657" max="6657" width="7.42578125" style="1" customWidth="1"/>
    <col min="6658" max="6658" width="67.28515625" style="1" customWidth="1"/>
    <col min="6659" max="6659" width="13.85546875" style="1" customWidth="1"/>
    <col min="6660" max="6912" width="8.85546875" style="1"/>
    <col min="6913" max="6913" width="7.42578125" style="1" customWidth="1"/>
    <col min="6914" max="6914" width="67.28515625" style="1" customWidth="1"/>
    <col min="6915" max="6915" width="13.85546875" style="1" customWidth="1"/>
    <col min="6916" max="7168" width="8.85546875" style="1"/>
    <col min="7169" max="7169" width="7.42578125" style="1" customWidth="1"/>
    <col min="7170" max="7170" width="67.28515625" style="1" customWidth="1"/>
    <col min="7171" max="7171" width="13.85546875" style="1" customWidth="1"/>
    <col min="7172" max="7424" width="8.85546875" style="1"/>
    <col min="7425" max="7425" width="7.42578125" style="1" customWidth="1"/>
    <col min="7426" max="7426" width="67.28515625" style="1" customWidth="1"/>
    <col min="7427" max="7427" width="13.85546875" style="1" customWidth="1"/>
    <col min="7428" max="7680" width="8.85546875" style="1"/>
    <col min="7681" max="7681" width="7.42578125" style="1" customWidth="1"/>
    <col min="7682" max="7682" width="67.28515625" style="1" customWidth="1"/>
    <col min="7683" max="7683" width="13.85546875" style="1" customWidth="1"/>
    <col min="7684" max="7936" width="8.85546875" style="1"/>
    <col min="7937" max="7937" width="7.42578125" style="1" customWidth="1"/>
    <col min="7938" max="7938" width="67.28515625" style="1" customWidth="1"/>
    <col min="7939" max="7939" width="13.85546875" style="1" customWidth="1"/>
    <col min="7940" max="8192" width="8.85546875" style="1"/>
    <col min="8193" max="8193" width="7.42578125" style="1" customWidth="1"/>
    <col min="8194" max="8194" width="67.28515625" style="1" customWidth="1"/>
    <col min="8195" max="8195" width="13.85546875" style="1" customWidth="1"/>
    <col min="8196" max="8448" width="8.85546875" style="1"/>
    <col min="8449" max="8449" width="7.42578125" style="1" customWidth="1"/>
    <col min="8450" max="8450" width="67.28515625" style="1" customWidth="1"/>
    <col min="8451" max="8451" width="13.85546875" style="1" customWidth="1"/>
    <col min="8452" max="8704" width="8.85546875" style="1"/>
    <col min="8705" max="8705" width="7.42578125" style="1" customWidth="1"/>
    <col min="8706" max="8706" width="67.28515625" style="1" customWidth="1"/>
    <col min="8707" max="8707" width="13.85546875" style="1" customWidth="1"/>
    <col min="8708" max="8960" width="8.85546875" style="1"/>
    <col min="8961" max="8961" width="7.42578125" style="1" customWidth="1"/>
    <col min="8962" max="8962" width="67.28515625" style="1" customWidth="1"/>
    <col min="8963" max="8963" width="13.85546875" style="1" customWidth="1"/>
    <col min="8964" max="9216" width="8.85546875" style="1"/>
    <col min="9217" max="9217" width="7.42578125" style="1" customWidth="1"/>
    <col min="9218" max="9218" width="67.28515625" style="1" customWidth="1"/>
    <col min="9219" max="9219" width="13.85546875" style="1" customWidth="1"/>
    <col min="9220" max="9472" width="8.85546875" style="1"/>
    <col min="9473" max="9473" width="7.42578125" style="1" customWidth="1"/>
    <col min="9474" max="9474" width="67.28515625" style="1" customWidth="1"/>
    <col min="9475" max="9475" width="13.85546875" style="1" customWidth="1"/>
    <col min="9476" max="9728" width="8.85546875" style="1"/>
    <col min="9729" max="9729" width="7.42578125" style="1" customWidth="1"/>
    <col min="9730" max="9730" width="67.28515625" style="1" customWidth="1"/>
    <col min="9731" max="9731" width="13.85546875" style="1" customWidth="1"/>
    <col min="9732" max="9984" width="8.85546875" style="1"/>
    <col min="9985" max="9985" width="7.42578125" style="1" customWidth="1"/>
    <col min="9986" max="9986" width="67.28515625" style="1" customWidth="1"/>
    <col min="9987" max="9987" width="13.85546875" style="1" customWidth="1"/>
    <col min="9988" max="10240" width="8.85546875" style="1"/>
    <col min="10241" max="10241" width="7.42578125" style="1" customWidth="1"/>
    <col min="10242" max="10242" width="67.28515625" style="1" customWidth="1"/>
    <col min="10243" max="10243" width="13.85546875" style="1" customWidth="1"/>
    <col min="10244" max="10496" width="8.85546875" style="1"/>
    <col min="10497" max="10497" width="7.42578125" style="1" customWidth="1"/>
    <col min="10498" max="10498" width="67.28515625" style="1" customWidth="1"/>
    <col min="10499" max="10499" width="13.85546875" style="1" customWidth="1"/>
    <col min="10500" max="10752" width="8.85546875" style="1"/>
    <col min="10753" max="10753" width="7.42578125" style="1" customWidth="1"/>
    <col min="10754" max="10754" width="67.28515625" style="1" customWidth="1"/>
    <col min="10755" max="10755" width="13.85546875" style="1" customWidth="1"/>
    <col min="10756" max="11008" width="8.85546875" style="1"/>
    <col min="11009" max="11009" width="7.42578125" style="1" customWidth="1"/>
    <col min="11010" max="11010" width="67.28515625" style="1" customWidth="1"/>
    <col min="11011" max="11011" width="13.85546875" style="1" customWidth="1"/>
    <col min="11012" max="11264" width="8.85546875" style="1"/>
    <col min="11265" max="11265" width="7.42578125" style="1" customWidth="1"/>
    <col min="11266" max="11266" width="67.28515625" style="1" customWidth="1"/>
    <col min="11267" max="11267" width="13.85546875" style="1" customWidth="1"/>
    <col min="11268" max="11520" width="8.85546875" style="1"/>
    <col min="11521" max="11521" width="7.42578125" style="1" customWidth="1"/>
    <col min="11522" max="11522" width="67.28515625" style="1" customWidth="1"/>
    <col min="11523" max="11523" width="13.85546875" style="1" customWidth="1"/>
    <col min="11524" max="11776" width="8.85546875" style="1"/>
    <col min="11777" max="11777" width="7.42578125" style="1" customWidth="1"/>
    <col min="11778" max="11778" width="67.28515625" style="1" customWidth="1"/>
    <col min="11779" max="11779" width="13.85546875" style="1" customWidth="1"/>
    <col min="11780" max="12032" width="8.85546875" style="1"/>
    <col min="12033" max="12033" width="7.42578125" style="1" customWidth="1"/>
    <col min="12034" max="12034" width="67.28515625" style="1" customWidth="1"/>
    <col min="12035" max="12035" width="13.85546875" style="1" customWidth="1"/>
    <col min="12036" max="12288" width="8.85546875" style="1"/>
    <col min="12289" max="12289" width="7.42578125" style="1" customWidth="1"/>
    <col min="12290" max="12290" width="67.28515625" style="1" customWidth="1"/>
    <col min="12291" max="12291" width="13.85546875" style="1" customWidth="1"/>
    <col min="12292" max="12544" width="8.85546875" style="1"/>
    <col min="12545" max="12545" width="7.42578125" style="1" customWidth="1"/>
    <col min="12546" max="12546" width="67.28515625" style="1" customWidth="1"/>
    <col min="12547" max="12547" width="13.85546875" style="1" customWidth="1"/>
    <col min="12548" max="12800" width="8.85546875" style="1"/>
    <col min="12801" max="12801" width="7.42578125" style="1" customWidth="1"/>
    <col min="12802" max="12802" width="67.28515625" style="1" customWidth="1"/>
    <col min="12803" max="12803" width="13.85546875" style="1" customWidth="1"/>
    <col min="12804" max="13056" width="8.85546875" style="1"/>
    <col min="13057" max="13057" width="7.42578125" style="1" customWidth="1"/>
    <col min="13058" max="13058" width="67.28515625" style="1" customWidth="1"/>
    <col min="13059" max="13059" width="13.85546875" style="1" customWidth="1"/>
    <col min="13060" max="13312" width="8.85546875" style="1"/>
    <col min="13313" max="13313" width="7.42578125" style="1" customWidth="1"/>
    <col min="13314" max="13314" width="67.28515625" style="1" customWidth="1"/>
    <col min="13315" max="13315" width="13.85546875" style="1" customWidth="1"/>
    <col min="13316" max="13568" width="8.85546875" style="1"/>
    <col min="13569" max="13569" width="7.42578125" style="1" customWidth="1"/>
    <col min="13570" max="13570" width="67.28515625" style="1" customWidth="1"/>
    <col min="13571" max="13571" width="13.85546875" style="1" customWidth="1"/>
    <col min="13572" max="13824" width="8.85546875" style="1"/>
    <col min="13825" max="13825" width="7.42578125" style="1" customWidth="1"/>
    <col min="13826" max="13826" width="67.28515625" style="1" customWidth="1"/>
    <col min="13827" max="13827" width="13.85546875" style="1" customWidth="1"/>
    <col min="13828" max="14080" width="8.85546875" style="1"/>
    <col min="14081" max="14081" width="7.42578125" style="1" customWidth="1"/>
    <col min="14082" max="14082" width="67.28515625" style="1" customWidth="1"/>
    <col min="14083" max="14083" width="13.85546875" style="1" customWidth="1"/>
    <col min="14084" max="14336" width="8.85546875" style="1"/>
    <col min="14337" max="14337" width="7.42578125" style="1" customWidth="1"/>
    <col min="14338" max="14338" width="67.28515625" style="1" customWidth="1"/>
    <col min="14339" max="14339" width="13.85546875" style="1" customWidth="1"/>
    <col min="14340" max="14592" width="8.85546875" style="1"/>
    <col min="14593" max="14593" width="7.42578125" style="1" customWidth="1"/>
    <col min="14594" max="14594" width="67.28515625" style="1" customWidth="1"/>
    <col min="14595" max="14595" width="13.85546875" style="1" customWidth="1"/>
    <col min="14596" max="14848" width="8.85546875" style="1"/>
    <col min="14849" max="14849" width="7.42578125" style="1" customWidth="1"/>
    <col min="14850" max="14850" width="67.28515625" style="1" customWidth="1"/>
    <col min="14851" max="14851" width="13.85546875" style="1" customWidth="1"/>
    <col min="14852" max="15104" width="8.85546875" style="1"/>
    <col min="15105" max="15105" width="7.42578125" style="1" customWidth="1"/>
    <col min="15106" max="15106" width="67.28515625" style="1" customWidth="1"/>
    <col min="15107" max="15107" width="13.85546875" style="1" customWidth="1"/>
    <col min="15108" max="15360" width="8.85546875" style="1"/>
    <col min="15361" max="15361" width="7.42578125" style="1" customWidth="1"/>
    <col min="15362" max="15362" width="67.28515625" style="1" customWidth="1"/>
    <col min="15363" max="15363" width="13.85546875" style="1" customWidth="1"/>
    <col min="15364" max="15616" width="8.85546875" style="1"/>
    <col min="15617" max="15617" width="7.42578125" style="1" customWidth="1"/>
    <col min="15618" max="15618" width="67.28515625" style="1" customWidth="1"/>
    <col min="15619" max="15619" width="13.85546875" style="1" customWidth="1"/>
    <col min="15620" max="15872" width="8.85546875" style="1"/>
    <col min="15873" max="15873" width="7.42578125" style="1" customWidth="1"/>
    <col min="15874" max="15874" width="67.28515625" style="1" customWidth="1"/>
    <col min="15875" max="15875" width="13.85546875" style="1" customWidth="1"/>
    <col min="15876" max="16128" width="8.85546875" style="1"/>
    <col min="16129" max="16129" width="7.42578125" style="1" customWidth="1"/>
    <col min="16130" max="16130" width="67.28515625" style="1" customWidth="1"/>
    <col min="16131" max="16131" width="13.85546875" style="1" customWidth="1"/>
    <col min="16132" max="16384" width="8.85546875" style="1"/>
  </cols>
  <sheetData>
    <row r="1" spans="1:10" s="6" customFormat="1" ht="16.5" customHeight="1" x14ac:dyDescent="0.2">
      <c r="A1" s="12"/>
      <c r="B1" s="473" t="s">
        <v>32</v>
      </c>
      <c r="C1" s="473"/>
      <c r="D1" s="12"/>
      <c r="E1" s="1"/>
      <c r="F1" s="1"/>
      <c r="G1" s="12"/>
      <c r="H1" s="11"/>
      <c r="I1" s="470"/>
      <c r="J1" s="470"/>
    </row>
    <row r="2" spans="1:10" s="6" customFormat="1" ht="16.5" customHeight="1" x14ac:dyDescent="0.2">
      <c r="A2" s="474" t="s">
        <v>33</v>
      </c>
      <c r="B2" s="474"/>
      <c r="C2" s="474"/>
      <c r="D2" s="10"/>
      <c r="E2" s="10"/>
      <c r="F2" s="10"/>
      <c r="G2" s="9"/>
      <c r="H2" s="9"/>
      <c r="I2" s="9"/>
      <c r="J2" s="7"/>
    </row>
    <row r="3" spans="1:10" s="6" customFormat="1" ht="16.5" customHeight="1" x14ac:dyDescent="0.2">
      <c r="A3" s="474" t="s">
        <v>608</v>
      </c>
      <c r="B3" s="474"/>
      <c r="C3" s="474"/>
      <c r="D3" s="10"/>
      <c r="E3" s="10"/>
      <c r="F3" s="10"/>
      <c r="G3" s="9"/>
      <c r="H3" s="9"/>
      <c r="I3" s="9"/>
      <c r="J3" s="7"/>
    </row>
    <row r="4" spans="1:10" s="6" customFormat="1" ht="16.5" customHeight="1" thickBot="1" x14ac:dyDescent="0.25">
      <c r="A4" s="18"/>
      <c r="B4" s="8"/>
      <c r="C4" s="8"/>
      <c r="D4" s="8"/>
      <c r="E4" s="8"/>
      <c r="F4" s="8"/>
      <c r="G4" s="8"/>
      <c r="H4" s="8"/>
      <c r="I4" s="8"/>
      <c r="J4" s="7"/>
    </row>
    <row r="5" spans="1:10" s="5" customFormat="1" ht="33" customHeight="1" x14ac:dyDescent="0.25">
      <c r="A5" s="404" t="s">
        <v>30</v>
      </c>
      <c r="B5" s="405" t="s">
        <v>34</v>
      </c>
      <c r="C5" s="186" t="s">
        <v>35</v>
      </c>
    </row>
    <row r="6" spans="1:10" s="3" customFormat="1" ht="16.5" customHeight="1" x14ac:dyDescent="0.25">
      <c r="A6" s="204">
        <v>1</v>
      </c>
      <c r="B6" s="452" t="s">
        <v>604</v>
      </c>
      <c r="C6" s="204">
        <v>102</v>
      </c>
      <c r="F6"/>
      <c r="G6" s="20"/>
    </row>
    <row r="7" spans="1:10" s="3" customFormat="1" ht="16.5" customHeight="1" x14ac:dyDescent="0.25">
      <c r="A7" s="203">
        <v>2</v>
      </c>
      <c r="B7" s="377" t="s">
        <v>605</v>
      </c>
      <c r="C7" s="243">
        <v>37</v>
      </c>
      <c r="F7"/>
      <c r="G7"/>
    </row>
    <row r="8" spans="1:10" s="3" customFormat="1" ht="16.5" customHeight="1" x14ac:dyDescent="0.25">
      <c r="A8" s="204">
        <v>3</v>
      </c>
      <c r="B8" s="452" t="s">
        <v>37</v>
      </c>
      <c r="C8" s="204">
        <v>24</v>
      </c>
      <c r="F8"/>
      <c r="G8" s="20"/>
    </row>
    <row r="9" spans="1:10" s="3" customFormat="1" ht="16.5" customHeight="1" x14ac:dyDescent="0.25">
      <c r="A9" s="203">
        <v>4</v>
      </c>
      <c r="B9" s="377" t="s">
        <v>606</v>
      </c>
      <c r="C9" s="243">
        <v>21</v>
      </c>
      <c r="F9"/>
      <c r="G9" s="20"/>
    </row>
    <row r="10" spans="1:10" s="3" customFormat="1" ht="16.5" customHeight="1" x14ac:dyDescent="0.25">
      <c r="A10" s="204">
        <v>5</v>
      </c>
      <c r="B10" s="452" t="s">
        <v>36</v>
      </c>
      <c r="C10" s="204">
        <v>20</v>
      </c>
      <c r="F10"/>
      <c r="G10" s="20"/>
    </row>
    <row r="11" spans="1:10" s="3" customFormat="1" ht="16.5" customHeight="1" x14ac:dyDescent="0.25">
      <c r="A11" s="203">
        <v>6</v>
      </c>
      <c r="B11" s="377" t="s">
        <v>478</v>
      </c>
      <c r="C11" s="243">
        <v>17</v>
      </c>
      <c r="F11"/>
      <c r="G11" s="20"/>
    </row>
    <row r="12" spans="1:10" s="3" customFormat="1" ht="16.5" customHeight="1" x14ac:dyDescent="0.25">
      <c r="A12" s="204">
        <v>7</v>
      </c>
      <c r="B12" s="452" t="s">
        <v>419</v>
      </c>
      <c r="C12" s="204">
        <v>17</v>
      </c>
      <c r="F12"/>
      <c r="G12" s="20"/>
    </row>
    <row r="13" spans="1:10" s="3" customFormat="1" ht="16.5" customHeight="1" x14ac:dyDescent="0.25">
      <c r="A13" s="203">
        <v>8</v>
      </c>
      <c r="B13" s="377" t="s">
        <v>607</v>
      </c>
      <c r="C13" s="243">
        <v>16</v>
      </c>
      <c r="G13" s="20"/>
    </row>
    <row r="14" spans="1:10" s="3" customFormat="1" ht="16.5" customHeight="1" x14ac:dyDescent="0.25">
      <c r="A14" s="204">
        <v>9</v>
      </c>
      <c r="B14" s="452" t="s">
        <v>479</v>
      </c>
      <c r="C14" s="204">
        <v>15</v>
      </c>
      <c r="F14"/>
      <c r="G14" s="20"/>
    </row>
    <row r="15" spans="1:10" s="3" customFormat="1" ht="16.5" customHeight="1" x14ac:dyDescent="0.25">
      <c r="A15" s="203">
        <v>10</v>
      </c>
      <c r="B15" s="377" t="s">
        <v>457</v>
      </c>
      <c r="C15" s="243">
        <v>14</v>
      </c>
      <c r="F15"/>
      <c r="G15" s="20"/>
    </row>
    <row r="16" spans="1:10" s="3" customFormat="1" ht="16.5" customHeight="1" x14ac:dyDescent="0.25">
      <c r="A16" s="204">
        <v>11</v>
      </c>
      <c r="B16" s="452" t="s">
        <v>456</v>
      </c>
      <c r="C16" s="204">
        <v>14</v>
      </c>
      <c r="F16"/>
      <c r="G16" s="20"/>
    </row>
    <row r="17" spans="1:10" s="3" customFormat="1" ht="16.5" customHeight="1" x14ac:dyDescent="0.25">
      <c r="A17" s="203">
        <v>12</v>
      </c>
      <c r="B17" s="377" t="s">
        <v>38</v>
      </c>
      <c r="C17" s="243">
        <v>68</v>
      </c>
      <c r="F17"/>
      <c r="G17" s="20"/>
    </row>
    <row r="18" spans="1:10" ht="20.25" customHeight="1" thickBot="1" x14ac:dyDescent="0.3">
      <c r="A18" s="475" t="s">
        <v>1</v>
      </c>
      <c r="B18" s="476"/>
      <c r="C18" s="242">
        <v>365</v>
      </c>
      <c r="F18"/>
      <c r="G18"/>
    </row>
    <row r="19" spans="1:10" ht="15" x14ac:dyDescent="0.25">
      <c r="F19"/>
      <c r="G19" s="20"/>
    </row>
    <row r="20" spans="1:10" ht="15" x14ac:dyDescent="0.25">
      <c r="F20" s="377" t="s">
        <v>458</v>
      </c>
      <c r="G20" s="377" t="s">
        <v>458</v>
      </c>
    </row>
    <row r="21" spans="1:10" ht="15" x14ac:dyDescent="0.25">
      <c r="F21" s="452" t="s">
        <v>604</v>
      </c>
      <c r="G21" s="204">
        <v>102</v>
      </c>
    </row>
    <row r="22" spans="1:10" ht="15" x14ac:dyDescent="0.25">
      <c r="F22" s="377" t="s">
        <v>38</v>
      </c>
      <c r="G22" s="243">
        <v>68</v>
      </c>
    </row>
    <row r="23" spans="1:10" ht="15" x14ac:dyDescent="0.25">
      <c r="F23" s="377" t="s">
        <v>605</v>
      </c>
      <c r="G23" s="243">
        <v>37</v>
      </c>
    </row>
    <row r="24" spans="1:10" ht="15" x14ac:dyDescent="0.25">
      <c r="F24" s="452" t="s">
        <v>37</v>
      </c>
      <c r="G24" s="204">
        <v>24</v>
      </c>
    </row>
    <row r="25" spans="1:10" ht="15" x14ac:dyDescent="0.25">
      <c r="F25" s="377" t="s">
        <v>606</v>
      </c>
      <c r="G25" s="243">
        <v>21</v>
      </c>
    </row>
    <row r="26" spans="1:10" s="2" customFormat="1" ht="15" x14ac:dyDescent="0.25">
      <c r="A26" s="1"/>
      <c r="B26" s="1"/>
      <c r="C26" s="1"/>
      <c r="D26" s="1"/>
      <c r="E26" s="1"/>
      <c r="F26" s="452" t="s">
        <v>36</v>
      </c>
      <c r="G26" s="204">
        <v>20</v>
      </c>
      <c r="H26" s="1"/>
      <c r="I26" s="1"/>
      <c r="J26" s="1"/>
    </row>
    <row r="27" spans="1:10" ht="15" x14ac:dyDescent="0.25">
      <c r="F27" s="377" t="s">
        <v>478</v>
      </c>
      <c r="G27" s="243">
        <v>17</v>
      </c>
    </row>
    <row r="28" spans="1:10" ht="15" x14ac:dyDescent="0.25">
      <c r="F28" s="452" t="s">
        <v>419</v>
      </c>
      <c r="G28" s="204">
        <v>17</v>
      </c>
    </row>
    <row r="29" spans="1:10" ht="15" x14ac:dyDescent="0.25">
      <c r="F29" s="377" t="s">
        <v>607</v>
      </c>
      <c r="G29" s="243">
        <v>16</v>
      </c>
    </row>
    <row r="30" spans="1:10" ht="15" x14ac:dyDescent="0.25">
      <c r="F30" s="452" t="s">
        <v>479</v>
      </c>
      <c r="G30" s="204">
        <v>15</v>
      </c>
    </row>
    <row r="31" spans="1:10" ht="15" x14ac:dyDescent="0.25">
      <c r="F31" s="377" t="s">
        <v>457</v>
      </c>
      <c r="G31" s="243">
        <v>14</v>
      </c>
    </row>
    <row r="32" spans="1:10" ht="15" x14ac:dyDescent="0.25">
      <c r="F32" s="452" t="s">
        <v>456</v>
      </c>
      <c r="G32" s="204">
        <v>14</v>
      </c>
    </row>
  </sheetData>
  <sortState xmlns:xlrd2="http://schemas.microsoft.com/office/spreadsheetml/2017/richdata2" ref="F21:G32">
    <sortCondition descending="1" ref="G21:G32"/>
  </sortState>
  <mergeCells count="5">
    <mergeCell ref="B1:C1"/>
    <mergeCell ref="I1:J1"/>
    <mergeCell ref="A2:C2"/>
    <mergeCell ref="A3:C3"/>
    <mergeCell ref="A18:B18"/>
  </mergeCells>
  <printOptions horizontalCentered="1"/>
  <pageMargins left="0.98425196850393704" right="0.39370078740157483" top="0.39370078740157483" bottom="0.39370078740157483" header="0" footer="0"/>
  <pageSetup paperSize="9" scale="99" fitToHeight="0" orientation="portrait" r:id="rId1"/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F203"/>
  <sheetViews>
    <sheetView view="pageBreakPreview" zoomScale="90" zoomScaleNormal="85" zoomScaleSheetLayoutView="90" workbookViewId="0">
      <pane ySplit="6" topLeftCell="A178" activePane="bottomLeft" state="frozen"/>
      <selection activeCell="B32" sqref="B32"/>
      <selection pane="bottomLeft" activeCell="D11" sqref="D11:D12"/>
    </sheetView>
  </sheetViews>
  <sheetFormatPr defaultColWidth="4.7109375" defaultRowHeight="12.75" x14ac:dyDescent="0.2"/>
  <cols>
    <col min="1" max="1" width="8.7109375" style="24" customWidth="1"/>
    <col min="2" max="2" width="55.28515625" style="1" customWidth="1"/>
    <col min="3" max="4" width="9.42578125" style="22" customWidth="1"/>
    <col min="5" max="5" width="11" style="1" customWidth="1"/>
    <col min="6" max="7" width="10.28515625" style="1" customWidth="1"/>
    <col min="8" max="254" width="9.140625" style="1" customWidth="1"/>
    <col min="255" max="255" width="4.7109375" style="1"/>
    <col min="256" max="256" width="8.7109375" style="1" customWidth="1"/>
    <col min="257" max="257" width="51.7109375" style="1" customWidth="1"/>
    <col min="258" max="259" width="14.5703125" style="1" customWidth="1"/>
    <col min="260" max="510" width="9.140625" style="1" customWidth="1"/>
    <col min="511" max="511" width="4.7109375" style="1"/>
    <col min="512" max="512" width="8.7109375" style="1" customWidth="1"/>
    <col min="513" max="513" width="51.7109375" style="1" customWidth="1"/>
    <col min="514" max="515" width="14.5703125" style="1" customWidth="1"/>
    <col min="516" max="766" width="9.140625" style="1" customWidth="1"/>
    <col min="767" max="767" width="4.7109375" style="1"/>
    <col min="768" max="768" width="8.7109375" style="1" customWidth="1"/>
    <col min="769" max="769" width="51.7109375" style="1" customWidth="1"/>
    <col min="770" max="771" width="14.5703125" style="1" customWidth="1"/>
    <col min="772" max="1022" width="9.140625" style="1" customWidth="1"/>
    <col min="1023" max="1023" width="4.7109375" style="1"/>
    <col min="1024" max="1024" width="8.7109375" style="1" customWidth="1"/>
    <col min="1025" max="1025" width="51.7109375" style="1" customWidth="1"/>
    <col min="1026" max="1027" width="14.5703125" style="1" customWidth="1"/>
    <col min="1028" max="1278" width="9.140625" style="1" customWidth="1"/>
    <col min="1279" max="1279" width="4.7109375" style="1"/>
    <col min="1280" max="1280" width="8.7109375" style="1" customWidth="1"/>
    <col min="1281" max="1281" width="51.7109375" style="1" customWidth="1"/>
    <col min="1282" max="1283" width="14.5703125" style="1" customWidth="1"/>
    <col min="1284" max="1534" width="9.140625" style="1" customWidth="1"/>
    <col min="1535" max="1535" width="4.7109375" style="1"/>
    <col min="1536" max="1536" width="8.7109375" style="1" customWidth="1"/>
    <col min="1537" max="1537" width="51.7109375" style="1" customWidth="1"/>
    <col min="1538" max="1539" width="14.5703125" style="1" customWidth="1"/>
    <col min="1540" max="1790" width="9.140625" style="1" customWidth="1"/>
    <col min="1791" max="1791" width="4.7109375" style="1"/>
    <col min="1792" max="1792" width="8.7109375" style="1" customWidth="1"/>
    <col min="1793" max="1793" width="51.7109375" style="1" customWidth="1"/>
    <col min="1794" max="1795" width="14.5703125" style="1" customWidth="1"/>
    <col min="1796" max="2046" width="9.140625" style="1" customWidth="1"/>
    <col min="2047" max="2047" width="4.7109375" style="1"/>
    <col min="2048" max="2048" width="8.7109375" style="1" customWidth="1"/>
    <col min="2049" max="2049" width="51.7109375" style="1" customWidth="1"/>
    <col min="2050" max="2051" width="14.5703125" style="1" customWidth="1"/>
    <col min="2052" max="2302" width="9.140625" style="1" customWidth="1"/>
    <col min="2303" max="2303" width="4.7109375" style="1"/>
    <col min="2304" max="2304" width="8.7109375" style="1" customWidth="1"/>
    <col min="2305" max="2305" width="51.7109375" style="1" customWidth="1"/>
    <col min="2306" max="2307" width="14.5703125" style="1" customWidth="1"/>
    <col min="2308" max="2558" width="9.140625" style="1" customWidth="1"/>
    <col min="2559" max="2559" width="4.7109375" style="1"/>
    <col min="2560" max="2560" width="8.7109375" style="1" customWidth="1"/>
    <col min="2561" max="2561" width="51.7109375" style="1" customWidth="1"/>
    <col min="2562" max="2563" width="14.5703125" style="1" customWidth="1"/>
    <col min="2564" max="2814" width="9.140625" style="1" customWidth="1"/>
    <col min="2815" max="2815" width="4.7109375" style="1"/>
    <col min="2816" max="2816" width="8.7109375" style="1" customWidth="1"/>
    <col min="2817" max="2817" width="51.7109375" style="1" customWidth="1"/>
    <col min="2818" max="2819" width="14.5703125" style="1" customWidth="1"/>
    <col min="2820" max="3070" width="9.140625" style="1" customWidth="1"/>
    <col min="3071" max="3071" width="4.7109375" style="1"/>
    <col min="3072" max="3072" width="8.7109375" style="1" customWidth="1"/>
    <col min="3073" max="3073" width="51.7109375" style="1" customWidth="1"/>
    <col min="3074" max="3075" width="14.5703125" style="1" customWidth="1"/>
    <col min="3076" max="3326" width="9.140625" style="1" customWidth="1"/>
    <col min="3327" max="3327" width="4.7109375" style="1"/>
    <col min="3328" max="3328" width="8.7109375" style="1" customWidth="1"/>
    <col min="3329" max="3329" width="51.7109375" style="1" customWidth="1"/>
    <col min="3330" max="3331" width="14.5703125" style="1" customWidth="1"/>
    <col min="3332" max="3582" width="9.140625" style="1" customWidth="1"/>
    <col min="3583" max="3583" width="4.7109375" style="1"/>
    <col min="3584" max="3584" width="8.7109375" style="1" customWidth="1"/>
    <col min="3585" max="3585" width="51.7109375" style="1" customWidth="1"/>
    <col min="3586" max="3587" width="14.5703125" style="1" customWidth="1"/>
    <col min="3588" max="3838" width="9.140625" style="1" customWidth="1"/>
    <col min="3839" max="3839" width="4.7109375" style="1"/>
    <col min="3840" max="3840" width="8.7109375" style="1" customWidth="1"/>
    <col min="3841" max="3841" width="51.7109375" style="1" customWidth="1"/>
    <col min="3842" max="3843" width="14.5703125" style="1" customWidth="1"/>
    <col min="3844" max="4094" width="9.140625" style="1" customWidth="1"/>
    <col min="4095" max="4095" width="4.7109375" style="1"/>
    <col min="4096" max="4096" width="8.7109375" style="1" customWidth="1"/>
    <col min="4097" max="4097" width="51.7109375" style="1" customWidth="1"/>
    <col min="4098" max="4099" width="14.5703125" style="1" customWidth="1"/>
    <col min="4100" max="4350" width="9.140625" style="1" customWidth="1"/>
    <col min="4351" max="4351" width="4.7109375" style="1"/>
    <col min="4352" max="4352" width="8.7109375" style="1" customWidth="1"/>
    <col min="4353" max="4353" width="51.7109375" style="1" customWidth="1"/>
    <col min="4354" max="4355" width="14.5703125" style="1" customWidth="1"/>
    <col min="4356" max="4606" width="9.140625" style="1" customWidth="1"/>
    <col min="4607" max="4607" width="4.7109375" style="1"/>
    <col min="4608" max="4608" width="8.7109375" style="1" customWidth="1"/>
    <col min="4609" max="4609" width="51.7109375" style="1" customWidth="1"/>
    <col min="4610" max="4611" width="14.5703125" style="1" customWidth="1"/>
    <col min="4612" max="4862" width="9.140625" style="1" customWidth="1"/>
    <col min="4863" max="4863" width="4.7109375" style="1"/>
    <col min="4864" max="4864" width="8.7109375" style="1" customWidth="1"/>
    <col min="4865" max="4865" width="51.7109375" style="1" customWidth="1"/>
    <col min="4866" max="4867" width="14.5703125" style="1" customWidth="1"/>
    <col min="4868" max="5118" width="9.140625" style="1" customWidth="1"/>
    <col min="5119" max="5119" width="4.7109375" style="1"/>
    <col min="5120" max="5120" width="8.7109375" style="1" customWidth="1"/>
    <col min="5121" max="5121" width="51.7109375" style="1" customWidth="1"/>
    <col min="5122" max="5123" width="14.5703125" style="1" customWidth="1"/>
    <col min="5124" max="5374" width="9.140625" style="1" customWidth="1"/>
    <col min="5375" max="5375" width="4.7109375" style="1"/>
    <col min="5376" max="5376" width="8.7109375" style="1" customWidth="1"/>
    <col min="5377" max="5377" width="51.7109375" style="1" customWidth="1"/>
    <col min="5378" max="5379" width="14.5703125" style="1" customWidth="1"/>
    <col min="5380" max="5630" width="9.140625" style="1" customWidth="1"/>
    <col min="5631" max="5631" width="4.7109375" style="1"/>
    <col min="5632" max="5632" width="8.7109375" style="1" customWidth="1"/>
    <col min="5633" max="5633" width="51.7109375" style="1" customWidth="1"/>
    <col min="5634" max="5635" width="14.5703125" style="1" customWidth="1"/>
    <col min="5636" max="5886" width="9.140625" style="1" customWidth="1"/>
    <col min="5887" max="5887" width="4.7109375" style="1"/>
    <col min="5888" max="5888" width="8.7109375" style="1" customWidth="1"/>
    <col min="5889" max="5889" width="51.7109375" style="1" customWidth="1"/>
    <col min="5890" max="5891" width="14.5703125" style="1" customWidth="1"/>
    <col min="5892" max="6142" width="9.140625" style="1" customWidth="1"/>
    <col min="6143" max="6143" width="4.7109375" style="1"/>
    <col min="6144" max="6144" width="8.7109375" style="1" customWidth="1"/>
    <col min="6145" max="6145" width="51.7109375" style="1" customWidth="1"/>
    <col min="6146" max="6147" width="14.5703125" style="1" customWidth="1"/>
    <col min="6148" max="6398" width="9.140625" style="1" customWidth="1"/>
    <col min="6399" max="6399" width="4.7109375" style="1"/>
    <col min="6400" max="6400" width="8.7109375" style="1" customWidth="1"/>
    <col min="6401" max="6401" width="51.7109375" style="1" customWidth="1"/>
    <col min="6402" max="6403" width="14.5703125" style="1" customWidth="1"/>
    <col min="6404" max="6654" width="9.140625" style="1" customWidth="1"/>
    <col min="6655" max="6655" width="4.7109375" style="1"/>
    <col min="6656" max="6656" width="8.7109375" style="1" customWidth="1"/>
    <col min="6657" max="6657" width="51.7109375" style="1" customWidth="1"/>
    <col min="6658" max="6659" width="14.5703125" style="1" customWidth="1"/>
    <col min="6660" max="6910" width="9.140625" style="1" customWidth="1"/>
    <col min="6911" max="6911" width="4.7109375" style="1"/>
    <col min="6912" max="6912" width="8.7109375" style="1" customWidth="1"/>
    <col min="6913" max="6913" width="51.7109375" style="1" customWidth="1"/>
    <col min="6914" max="6915" width="14.5703125" style="1" customWidth="1"/>
    <col min="6916" max="7166" width="9.140625" style="1" customWidth="1"/>
    <col min="7167" max="7167" width="4.7109375" style="1"/>
    <col min="7168" max="7168" width="8.7109375" style="1" customWidth="1"/>
    <col min="7169" max="7169" width="51.7109375" style="1" customWidth="1"/>
    <col min="7170" max="7171" width="14.5703125" style="1" customWidth="1"/>
    <col min="7172" max="7422" width="9.140625" style="1" customWidth="1"/>
    <col min="7423" max="7423" width="4.7109375" style="1"/>
    <col min="7424" max="7424" width="8.7109375" style="1" customWidth="1"/>
    <col min="7425" max="7425" width="51.7109375" style="1" customWidth="1"/>
    <col min="7426" max="7427" width="14.5703125" style="1" customWidth="1"/>
    <col min="7428" max="7678" width="9.140625" style="1" customWidth="1"/>
    <col min="7679" max="7679" width="4.7109375" style="1"/>
    <col min="7680" max="7680" width="8.7109375" style="1" customWidth="1"/>
    <col min="7681" max="7681" width="51.7109375" style="1" customWidth="1"/>
    <col min="7682" max="7683" width="14.5703125" style="1" customWidth="1"/>
    <col min="7684" max="7934" width="9.140625" style="1" customWidth="1"/>
    <col min="7935" max="7935" width="4.7109375" style="1"/>
    <col min="7936" max="7936" width="8.7109375" style="1" customWidth="1"/>
    <col min="7937" max="7937" width="51.7109375" style="1" customWidth="1"/>
    <col min="7938" max="7939" width="14.5703125" style="1" customWidth="1"/>
    <col min="7940" max="8190" width="9.140625" style="1" customWidth="1"/>
    <col min="8191" max="8191" width="4.7109375" style="1"/>
    <col min="8192" max="8192" width="8.7109375" style="1" customWidth="1"/>
    <col min="8193" max="8193" width="51.7109375" style="1" customWidth="1"/>
    <col min="8194" max="8195" width="14.5703125" style="1" customWidth="1"/>
    <col min="8196" max="8446" width="9.140625" style="1" customWidth="1"/>
    <col min="8447" max="8447" width="4.7109375" style="1"/>
    <col min="8448" max="8448" width="8.7109375" style="1" customWidth="1"/>
    <col min="8449" max="8449" width="51.7109375" style="1" customWidth="1"/>
    <col min="8450" max="8451" width="14.5703125" style="1" customWidth="1"/>
    <col min="8452" max="8702" width="9.140625" style="1" customWidth="1"/>
    <col min="8703" max="8703" width="4.7109375" style="1"/>
    <col min="8704" max="8704" width="8.7109375" style="1" customWidth="1"/>
    <col min="8705" max="8705" width="51.7109375" style="1" customWidth="1"/>
    <col min="8706" max="8707" width="14.5703125" style="1" customWidth="1"/>
    <col min="8708" max="8958" width="9.140625" style="1" customWidth="1"/>
    <col min="8959" max="8959" width="4.7109375" style="1"/>
    <col min="8960" max="8960" width="8.7109375" style="1" customWidth="1"/>
    <col min="8961" max="8961" width="51.7109375" style="1" customWidth="1"/>
    <col min="8962" max="8963" width="14.5703125" style="1" customWidth="1"/>
    <col min="8964" max="9214" width="9.140625" style="1" customWidth="1"/>
    <col min="9215" max="9215" width="4.7109375" style="1"/>
    <col min="9216" max="9216" width="8.7109375" style="1" customWidth="1"/>
    <col min="9217" max="9217" width="51.7109375" style="1" customWidth="1"/>
    <col min="9218" max="9219" width="14.5703125" style="1" customWidth="1"/>
    <col min="9220" max="9470" width="9.140625" style="1" customWidth="1"/>
    <col min="9471" max="9471" width="4.7109375" style="1"/>
    <col min="9472" max="9472" width="8.7109375" style="1" customWidth="1"/>
    <col min="9473" max="9473" width="51.7109375" style="1" customWidth="1"/>
    <col min="9474" max="9475" width="14.5703125" style="1" customWidth="1"/>
    <col min="9476" max="9726" width="9.140625" style="1" customWidth="1"/>
    <col min="9727" max="9727" width="4.7109375" style="1"/>
    <col min="9728" max="9728" width="8.7109375" style="1" customWidth="1"/>
    <col min="9729" max="9729" width="51.7109375" style="1" customWidth="1"/>
    <col min="9730" max="9731" width="14.5703125" style="1" customWidth="1"/>
    <col min="9732" max="9982" width="9.140625" style="1" customWidth="1"/>
    <col min="9983" max="9983" width="4.7109375" style="1"/>
    <col min="9984" max="9984" width="8.7109375" style="1" customWidth="1"/>
    <col min="9985" max="9985" width="51.7109375" style="1" customWidth="1"/>
    <col min="9986" max="9987" width="14.5703125" style="1" customWidth="1"/>
    <col min="9988" max="10238" width="9.140625" style="1" customWidth="1"/>
    <col min="10239" max="10239" width="4.7109375" style="1"/>
    <col min="10240" max="10240" width="8.7109375" style="1" customWidth="1"/>
    <col min="10241" max="10241" width="51.7109375" style="1" customWidth="1"/>
    <col min="10242" max="10243" width="14.5703125" style="1" customWidth="1"/>
    <col min="10244" max="10494" width="9.140625" style="1" customWidth="1"/>
    <col min="10495" max="10495" width="4.7109375" style="1"/>
    <col min="10496" max="10496" width="8.7109375" style="1" customWidth="1"/>
    <col min="10497" max="10497" width="51.7109375" style="1" customWidth="1"/>
    <col min="10498" max="10499" width="14.5703125" style="1" customWidth="1"/>
    <col min="10500" max="10750" width="9.140625" style="1" customWidth="1"/>
    <col min="10751" max="10751" width="4.7109375" style="1"/>
    <col min="10752" max="10752" width="8.7109375" style="1" customWidth="1"/>
    <col min="10753" max="10753" width="51.7109375" style="1" customWidth="1"/>
    <col min="10754" max="10755" width="14.5703125" style="1" customWidth="1"/>
    <col min="10756" max="11006" width="9.140625" style="1" customWidth="1"/>
    <col min="11007" max="11007" width="4.7109375" style="1"/>
    <col min="11008" max="11008" width="8.7109375" style="1" customWidth="1"/>
    <col min="11009" max="11009" width="51.7109375" style="1" customWidth="1"/>
    <col min="11010" max="11011" width="14.5703125" style="1" customWidth="1"/>
    <col min="11012" max="11262" width="9.140625" style="1" customWidth="1"/>
    <col min="11263" max="11263" width="4.7109375" style="1"/>
    <col min="11264" max="11264" width="8.7109375" style="1" customWidth="1"/>
    <col min="11265" max="11265" width="51.7109375" style="1" customWidth="1"/>
    <col min="11266" max="11267" width="14.5703125" style="1" customWidth="1"/>
    <col min="11268" max="11518" width="9.140625" style="1" customWidth="1"/>
    <col min="11519" max="11519" width="4.7109375" style="1"/>
    <col min="11520" max="11520" width="8.7109375" style="1" customWidth="1"/>
    <col min="11521" max="11521" width="51.7109375" style="1" customWidth="1"/>
    <col min="11522" max="11523" width="14.5703125" style="1" customWidth="1"/>
    <col min="11524" max="11774" width="9.140625" style="1" customWidth="1"/>
    <col min="11775" max="11775" width="4.7109375" style="1"/>
    <col min="11776" max="11776" width="8.7109375" style="1" customWidth="1"/>
    <col min="11777" max="11777" width="51.7109375" style="1" customWidth="1"/>
    <col min="11778" max="11779" width="14.5703125" style="1" customWidth="1"/>
    <col min="11780" max="12030" width="9.140625" style="1" customWidth="1"/>
    <col min="12031" max="12031" width="4.7109375" style="1"/>
    <col min="12032" max="12032" width="8.7109375" style="1" customWidth="1"/>
    <col min="12033" max="12033" width="51.7109375" style="1" customWidth="1"/>
    <col min="12034" max="12035" width="14.5703125" style="1" customWidth="1"/>
    <col min="12036" max="12286" width="9.140625" style="1" customWidth="1"/>
    <col min="12287" max="12287" width="4.7109375" style="1"/>
    <col min="12288" max="12288" width="8.7109375" style="1" customWidth="1"/>
    <col min="12289" max="12289" width="51.7109375" style="1" customWidth="1"/>
    <col min="12290" max="12291" width="14.5703125" style="1" customWidth="1"/>
    <col min="12292" max="12542" width="9.140625" style="1" customWidth="1"/>
    <col min="12543" max="12543" width="4.7109375" style="1"/>
    <col min="12544" max="12544" width="8.7109375" style="1" customWidth="1"/>
    <col min="12545" max="12545" width="51.7109375" style="1" customWidth="1"/>
    <col min="12546" max="12547" width="14.5703125" style="1" customWidth="1"/>
    <col min="12548" max="12798" width="9.140625" style="1" customWidth="1"/>
    <col min="12799" max="12799" width="4.7109375" style="1"/>
    <col min="12800" max="12800" width="8.7109375" style="1" customWidth="1"/>
    <col min="12801" max="12801" width="51.7109375" style="1" customWidth="1"/>
    <col min="12802" max="12803" width="14.5703125" style="1" customWidth="1"/>
    <col min="12804" max="13054" width="9.140625" style="1" customWidth="1"/>
    <col min="13055" max="13055" width="4.7109375" style="1"/>
    <col min="13056" max="13056" width="8.7109375" style="1" customWidth="1"/>
    <col min="13057" max="13057" width="51.7109375" style="1" customWidth="1"/>
    <col min="13058" max="13059" width="14.5703125" style="1" customWidth="1"/>
    <col min="13060" max="13310" width="9.140625" style="1" customWidth="1"/>
    <col min="13311" max="13311" width="4.7109375" style="1"/>
    <col min="13312" max="13312" width="8.7109375" style="1" customWidth="1"/>
    <col min="13313" max="13313" width="51.7109375" style="1" customWidth="1"/>
    <col min="13314" max="13315" width="14.5703125" style="1" customWidth="1"/>
    <col min="13316" max="13566" width="9.140625" style="1" customWidth="1"/>
    <col min="13567" max="13567" width="4.7109375" style="1"/>
    <col min="13568" max="13568" width="8.7109375" style="1" customWidth="1"/>
    <col min="13569" max="13569" width="51.7109375" style="1" customWidth="1"/>
    <col min="13570" max="13571" width="14.5703125" style="1" customWidth="1"/>
    <col min="13572" max="13822" width="9.140625" style="1" customWidth="1"/>
    <col min="13823" max="13823" width="4.7109375" style="1"/>
    <col min="13824" max="13824" width="8.7109375" style="1" customWidth="1"/>
    <col min="13825" max="13825" width="51.7109375" style="1" customWidth="1"/>
    <col min="13826" max="13827" width="14.5703125" style="1" customWidth="1"/>
    <col min="13828" max="14078" width="9.140625" style="1" customWidth="1"/>
    <col min="14079" max="14079" width="4.7109375" style="1"/>
    <col min="14080" max="14080" width="8.7109375" style="1" customWidth="1"/>
    <col min="14081" max="14081" width="51.7109375" style="1" customWidth="1"/>
    <col min="14082" max="14083" width="14.5703125" style="1" customWidth="1"/>
    <col min="14084" max="14334" width="9.140625" style="1" customWidth="1"/>
    <col min="14335" max="14335" width="4.7109375" style="1"/>
    <col min="14336" max="14336" width="8.7109375" style="1" customWidth="1"/>
    <col min="14337" max="14337" width="51.7109375" style="1" customWidth="1"/>
    <col min="14338" max="14339" width="14.5703125" style="1" customWidth="1"/>
    <col min="14340" max="14590" width="9.140625" style="1" customWidth="1"/>
    <col min="14591" max="14591" width="4.7109375" style="1"/>
    <col min="14592" max="14592" width="8.7109375" style="1" customWidth="1"/>
    <col min="14593" max="14593" width="51.7109375" style="1" customWidth="1"/>
    <col min="14594" max="14595" width="14.5703125" style="1" customWidth="1"/>
    <col min="14596" max="14846" width="9.140625" style="1" customWidth="1"/>
    <col min="14847" max="14847" width="4.7109375" style="1"/>
    <col min="14848" max="14848" width="8.7109375" style="1" customWidth="1"/>
    <col min="14849" max="14849" width="51.7109375" style="1" customWidth="1"/>
    <col min="14850" max="14851" width="14.5703125" style="1" customWidth="1"/>
    <col min="14852" max="15102" width="9.140625" style="1" customWidth="1"/>
    <col min="15103" max="15103" width="4.7109375" style="1"/>
    <col min="15104" max="15104" width="8.7109375" style="1" customWidth="1"/>
    <col min="15105" max="15105" width="51.7109375" style="1" customWidth="1"/>
    <col min="15106" max="15107" width="14.5703125" style="1" customWidth="1"/>
    <col min="15108" max="15358" width="9.140625" style="1" customWidth="1"/>
    <col min="15359" max="15359" width="4.7109375" style="1"/>
    <col min="15360" max="15360" width="8.7109375" style="1" customWidth="1"/>
    <col min="15361" max="15361" width="51.7109375" style="1" customWidth="1"/>
    <col min="15362" max="15363" width="14.5703125" style="1" customWidth="1"/>
    <col min="15364" max="15614" width="9.140625" style="1" customWidth="1"/>
    <col min="15615" max="15615" width="4.7109375" style="1"/>
    <col min="15616" max="15616" width="8.7109375" style="1" customWidth="1"/>
    <col min="15617" max="15617" width="51.7109375" style="1" customWidth="1"/>
    <col min="15618" max="15619" width="14.5703125" style="1" customWidth="1"/>
    <col min="15620" max="15870" width="9.140625" style="1" customWidth="1"/>
    <col min="15871" max="15871" width="4.7109375" style="1"/>
    <col min="15872" max="15872" width="8.7109375" style="1" customWidth="1"/>
    <col min="15873" max="15873" width="51.7109375" style="1" customWidth="1"/>
    <col min="15874" max="15875" width="14.5703125" style="1" customWidth="1"/>
    <col min="15876" max="16126" width="9.140625" style="1" customWidth="1"/>
    <col min="16127" max="16127" width="4.7109375" style="1"/>
    <col min="16128" max="16128" width="8.7109375" style="1" customWidth="1"/>
    <col min="16129" max="16129" width="51.7109375" style="1" customWidth="1"/>
    <col min="16130" max="16131" width="14.5703125" style="1" customWidth="1"/>
    <col min="16132" max="16382" width="9.140625" style="1" customWidth="1"/>
    <col min="16383" max="16384" width="4.7109375" style="1"/>
  </cols>
  <sheetData>
    <row r="1" spans="1:6" ht="16.5" customHeight="1" x14ac:dyDescent="0.2">
      <c r="A1" s="485" t="s">
        <v>39</v>
      </c>
      <c r="B1" s="485"/>
      <c r="C1" s="485"/>
      <c r="D1" s="485"/>
      <c r="E1" s="485"/>
      <c r="F1" s="485"/>
    </row>
    <row r="2" spans="1:6" ht="16.5" customHeight="1" x14ac:dyDescent="0.2">
      <c r="A2" s="483" t="s">
        <v>609</v>
      </c>
      <c r="B2" s="483"/>
      <c r="C2" s="483"/>
      <c r="D2" s="483"/>
      <c r="E2" s="483"/>
      <c r="F2" s="483"/>
    </row>
    <row r="3" spans="1:6" ht="27.75" customHeight="1" thickBot="1" x14ac:dyDescent="0.25">
      <c r="A3" s="483"/>
      <c r="B3" s="483"/>
      <c r="C3" s="483"/>
      <c r="D3" s="483"/>
      <c r="E3" s="483"/>
      <c r="F3" s="483"/>
    </row>
    <row r="4" spans="1:6" ht="19.5" hidden="1" customHeight="1" thickBot="1" x14ac:dyDescent="0.25">
      <c r="A4" s="484"/>
      <c r="B4" s="484"/>
      <c r="C4" s="484"/>
      <c r="D4" s="484"/>
      <c r="E4" s="484"/>
      <c r="F4" s="484"/>
    </row>
    <row r="5" spans="1:6" ht="40.5" customHeight="1" x14ac:dyDescent="0.2">
      <c r="A5" s="477" t="s">
        <v>40</v>
      </c>
      <c r="B5" s="479" t="s">
        <v>41</v>
      </c>
      <c r="C5" s="25" t="s">
        <v>409</v>
      </c>
      <c r="D5" s="25" t="s">
        <v>42</v>
      </c>
      <c r="E5" s="25" t="s">
        <v>577</v>
      </c>
      <c r="F5" s="26" t="s">
        <v>43</v>
      </c>
    </row>
    <row r="6" spans="1:6" ht="21" customHeight="1" x14ac:dyDescent="0.2">
      <c r="A6" s="478"/>
      <c r="B6" s="480"/>
      <c r="C6" s="27" t="s">
        <v>30</v>
      </c>
      <c r="D6" s="27" t="s">
        <v>30</v>
      </c>
      <c r="E6" s="27" t="s">
        <v>30</v>
      </c>
      <c r="F6" s="28" t="s">
        <v>30</v>
      </c>
    </row>
    <row r="7" spans="1:6" s="5" customFormat="1" x14ac:dyDescent="0.2">
      <c r="A7" s="244" t="s">
        <v>44</v>
      </c>
      <c r="B7" s="453" t="s">
        <v>45</v>
      </c>
      <c r="C7" s="52">
        <v>4</v>
      </c>
      <c r="D7" s="52">
        <v>10</v>
      </c>
      <c r="E7" s="52"/>
      <c r="F7" s="438">
        <v>14</v>
      </c>
    </row>
    <row r="8" spans="1:6" s="5" customFormat="1" x14ac:dyDescent="0.2">
      <c r="A8" s="245" t="s">
        <v>46</v>
      </c>
      <c r="B8" s="454" t="s">
        <v>47</v>
      </c>
      <c r="C8" s="53">
        <v>10</v>
      </c>
      <c r="D8" s="53">
        <v>19</v>
      </c>
      <c r="E8" s="53"/>
      <c r="F8" s="386">
        <v>29</v>
      </c>
    </row>
    <row r="9" spans="1:6" s="5" customFormat="1" x14ac:dyDescent="0.2">
      <c r="A9" s="244" t="s">
        <v>515</v>
      </c>
      <c r="B9" s="453" t="s">
        <v>516</v>
      </c>
      <c r="C9" s="52"/>
      <c r="D9" s="52">
        <v>2</v>
      </c>
      <c r="E9" s="52"/>
      <c r="F9" s="438">
        <v>2</v>
      </c>
    </row>
    <row r="10" spans="1:6" s="5" customFormat="1" x14ac:dyDescent="0.2">
      <c r="A10" s="245" t="s">
        <v>48</v>
      </c>
      <c r="B10" s="454" t="s">
        <v>49</v>
      </c>
      <c r="C10" s="53">
        <v>3</v>
      </c>
      <c r="D10" s="53">
        <v>5</v>
      </c>
      <c r="E10" s="53"/>
      <c r="F10" s="386">
        <v>8</v>
      </c>
    </row>
    <row r="11" spans="1:6" s="5" customFormat="1" x14ac:dyDescent="0.2">
      <c r="A11" s="244" t="s">
        <v>50</v>
      </c>
      <c r="B11" s="453" t="s">
        <v>51</v>
      </c>
      <c r="C11" s="52">
        <v>31</v>
      </c>
      <c r="D11" s="52">
        <v>48</v>
      </c>
      <c r="E11" s="52"/>
      <c r="F11" s="438">
        <v>79</v>
      </c>
    </row>
    <row r="12" spans="1:6" s="5" customFormat="1" x14ac:dyDescent="0.2">
      <c r="A12" s="245" t="s">
        <v>52</v>
      </c>
      <c r="B12" s="454" t="s">
        <v>53</v>
      </c>
      <c r="C12" s="53">
        <v>11</v>
      </c>
      <c r="D12" s="53">
        <v>9</v>
      </c>
      <c r="E12" s="53"/>
      <c r="F12" s="386">
        <v>20</v>
      </c>
    </row>
    <row r="13" spans="1:6" s="5" customFormat="1" x14ac:dyDescent="0.2">
      <c r="A13" s="244" t="s">
        <v>398</v>
      </c>
      <c r="B13" s="453" t="s">
        <v>399</v>
      </c>
      <c r="C13" s="52">
        <v>3</v>
      </c>
      <c r="D13" s="52">
        <v>2</v>
      </c>
      <c r="E13" s="52"/>
      <c r="F13" s="438">
        <v>5</v>
      </c>
    </row>
    <row r="14" spans="1:6" s="5" customFormat="1" x14ac:dyDescent="0.2">
      <c r="A14" s="245" t="s">
        <v>54</v>
      </c>
      <c r="B14" s="454" t="s">
        <v>55</v>
      </c>
      <c r="C14" s="53">
        <v>7</v>
      </c>
      <c r="D14" s="53">
        <v>13</v>
      </c>
      <c r="E14" s="53"/>
      <c r="F14" s="386">
        <v>20</v>
      </c>
    </row>
    <row r="15" spans="1:6" s="5" customFormat="1" x14ac:dyDescent="0.2">
      <c r="A15" s="244" t="s">
        <v>321</v>
      </c>
      <c r="B15" s="453" t="s">
        <v>322</v>
      </c>
      <c r="C15" s="52">
        <v>1</v>
      </c>
      <c r="D15" s="52">
        <v>4</v>
      </c>
      <c r="E15" s="52"/>
      <c r="F15" s="438">
        <v>5</v>
      </c>
    </row>
    <row r="16" spans="1:6" s="5" customFormat="1" x14ac:dyDescent="0.2">
      <c r="A16" s="245" t="s">
        <v>56</v>
      </c>
      <c r="B16" s="454" t="s">
        <v>57</v>
      </c>
      <c r="C16" s="53">
        <v>3</v>
      </c>
      <c r="D16" s="53">
        <v>1</v>
      </c>
      <c r="E16" s="53"/>
      <c r="F16" s="386">
        <v>4</v>
      </c>
    </row>
    <row r="17" spans="1:6" s="5" customFormat="1" x14ac:dyDescent="0.2">
      <c r="A17" s="244" t="s">
        <v>406</v>
      </c>
      <c r="B17" s="453" t="s">
        <v>407</v>
      </c>
      <c r="C17" s="52">
        <v>1</v>
      </c>
      <c r="D17" s="52"/>
      <c r="E17" s="52"/>
      <c r="F17" s="438">
        <v>1</v>
      </c>
    </row>
    <row r="18" spans="1:6" s="5" customFormat="1" x14ac:dyDescent="0.2">
      <c r="A18" s="245" t="s">
        <v>480</v>
      </c>
      <c r="B18" s="454" t="s">
        <v>481</v>
      </c>
      <c r="C18" s="53">
        <v>1</v>
      </c>
      <c r="D18" s="53"/>
      <c r="E18" s="53"/>
      <c r="F18" s="386">
        <v>1</v>
      </c>
    </row>
    <row r="19" spans="1:6" s="5" customFormat="1" x14ac:dyDescent="0.2">
      <c r="A19" s="244" t="s">
        <v>521</v>
      </c>
      <c r="B19" s="453" t="s">
        <v>522</v>
      </c>
      <c r="C19" s="52"/>
      <c r="D19" s="52">
        <v>1</v>
      </c>
      <c r="E19" s="52"/>
      <c r="F19" s="438">
        <v>1</v>
      </c>
    </row>
    <row r="20" spans="1:6" s="5" customFormat="1" x14ac:dyDescent="0.2">
      <c r="A20" s="245" t="s">
        <v>58</v>
      </c>
      <c r="B20" s="454" t="s">
        <v>59</v>
      </c>
      <c r="C20" s="53">
        <v>6</v>
      </c>
      <c r="D20" s="53">
        <v>7</v>
      </c>
      <c r="E20" s="53"/>
      <c r="F20" s="386">
        <v>13</v>
      </c>
    </row>
    <row r="21" spans="1:6" s="5" customFormat="1" x14ac:dyDescent="0.2">
      <c r="A21" s="244" t="s">
        <v>60</v>
      </c>
      <c r="B21" s="453" t="s">
        <v>61</v>
      </c>
      <c r="C21" s="52">
        <v>1</v>
      </c>
      <c r="D21" s="52"/>
      <c r="E21" s="52"/>
      <c r="F21" s="438">
        <v>1</v>
      </c>
    </row>
    <row r="22" spans="1:6" s="5" customFormat="1" x14ac:dyDescent="0.2">
      <c r="A22" s="245" t="s">
        <v>62</v>
      </c>
      <c r="B22" s="454" t="s">
        <v>63</v>
      </c>
      <c r="C22" s="53">
        <v>9</v>
      </c>
      <c r="D22" s="53">
        <v>8</v>
      </c>
      <c r="E22" s="53"/>
      <c r="F22" s="386">
        <v>17</v>
      </c>
    </row>
    <row r="23" spans="1:6" s="5" customFormat="1" x14ac:dyDescent="0.2">
      <c r="A23" s="244" t="s">
        <v>288</v>
      </c>
      <c r="B23" s="453" t="s">
        <v>289</v>
      </c>
      <c r="C23" s="52">
        <v>1</v>
      </c>
      <c r="D23" s="52">
        <v>1</v>
      </c>
      <c r="E23" s="52"/>
      <c r="F23" s="438">
        <v>2</v>
      </c>
    </row>
    <row r="24" spans="1:6" s="5" customFormat="1" x14ac:dyDescent="0.2">
      <c r="A24" s="245" t="s">
        <v>64</v>
      </c>
      <c r="B24" s="454" t="s">
        <v>65</v>
      </c>
      <c r="C24" s="53">
        <v>7</v>
      </c>
      <c r="D24" s="53">
        <v>9</v>
      </c>
      <c r="E24" s="53"/>
      <c r="F24" s="386">
        <v>16</v>
      </c>
    </row>
    <row r="25" spans="1:6" s="5" customFormat="1" x14ac:dyDescent="0.2">
      <c r="A25" s="244" t="s">
        <v>68</v>
      </c>
      <c r="B25" s="453" t="s">
        <v>69</v>
      </c>
      <c r="C25" s="52">
        <v>4</v>
      </c>
      <c r="D25" s="52">
        <v>3</v>
      </c>
      <c r="E25" s="52"/>
      <c r="F25" s="438">
        <v>7</v>
      </c>
    </row>
    <row r="26" spans="1:6" s="5" customFormat="1" x14ac:dyDescent="0.2">
      <c r="A26" s="245" t="s">
        <v>70</v>
      </c>
      <c r="B26" s="454" t="s">
        <v>71</v>
      </c>
      <c r="C26" s="53">
        <v>127</v>
      </c>
      <c r="D26" s="53">
        <v>322</v>
      </c>
      <c r="E26" s="53">
        <v>1</v>
      </c>
      <c r="F26" s="386">
        <v>450</v>
      </c>
    </row>
    <row r="27" spans="1:6" s="5" customFormat="1" x14ac:dyDescent="0.2">
      <c r="A27" s="244" t="s">
        <v>72</v>
      </c>
      <c r="B27" s="453" t="s">
        <v>73</v>
      </c>
      <c r="C27" s="52">
        <v>1</v>
      </c>
      <c r="D27" s="52">
        <v>3</v>
      </c>
      <c r="E27" s="52"/>
      <c r="F27" s="438">
        <v>4</v>
      </c>
    </row>
    <row r="28" spans="1:6" s="5" customFormat="1" x14ac:dyDescent="0.2">
      <c r="A28" s="245" t="s">
        <v>377</v>
      </c>
      <c r="B28" s="454" t="s">
        <v>378</v>
      </c>
      <c r="C28" s="53">
        <v>1</v>
      </c>
      <c r="D28" s="53"/>
      <c r="E28" s="53"/>
      <c r="F28" s="386">
        <v>1</v>
      </c>
    </row>
    <row r="29" spans="1:6" s="5" customFormat="1" x14ac:dyDescent="0.2">
      <c r="A29" s="244" t="s">
        <v>412</v>
      </c>
      <c r="B29" s="453" t="s">
        <v>413</v>
      </c>
      <c r="C29" s="52">
        <v>2</v>
      </c>
      <c r="D29" s="52">
        <v>2</v>
      </c>
      <c r="E29" s="52"/>
      <c r="F29" s="438">
        <v>4</v>
      </c>
    </row>
    <row r="30" spans="1:6" s="5" customFormat="1" x14ac:dyDescent="0.2">
      <c r="A30" s="245" t="s">
        <v>74</v>
      </c>
      <c r="B30" s="454" t="s">
        <v>75</v>
      </c>
      <c r="C30" s="53">
        <v>12</v>
      </c>
      <c r="D30" s="53">
        <v>11</v>
      </c>
      <c r="E30" s="53"/>
      <c r="F30" s="386">
        <v>23</v>
      </c>
    </row>
    <row r="31" spans="1:6" s="5" customFormat="1" x14ac:dyDescent="0.2">
      <c r="A31" s="244" t="s">
        <v>76</v>
      </c>
      <c r="B31" s="453" t="s">
        <v>77</v>
      </c>
      <c r="C31" s="52">
        <v>5</v>
      </c>
      <c r="D31" s="52">
        <v>4</v>
      </c>
      <c r="E31" s="52"/>
      <c r="F31" s="438">
        <v>9</v>
      </c>
    </row>
    <row r="32" spans="1:6" s="5" customFormat="1" x14ac:dyDescent="0.2">
      <c r="A32" s="245" t="s">
        <v>594</v>
      </c>
      <c r="B32" s="454" t="s">
        <v>595</v>
      </c>
      <c r="C32" s="53">
        <v>1</v>
      </c>
      <c r="D32" s="53">
        <v>2</v>
      </c>
      <c r="E32" s="53"/>
      <c r="F32" s="386">
        <v>3</v>
      </c>
    </row>
    <row r="33" spans="1:6" s="5" customFormat="1" x14ac:dyDescent="0.2">
      <c r="A33" s="244" t="s">
        <v>78</v>
      </c>
      <c r="B33" s="453" t="s">
        <v>79</v>
      </c>
      <c r="C33" s="52">
        <v>12</v>
      </c>
      <c r="D33" s="52">
        <v>5</v>
      </c>
      <c r="E33" s="52"/>
      <c r="F33" s="438">
        <v>17</v>
      </c>
    </row>
    <row r="34" spans="1:6" s="5" customFormat="1" x14ac:dyDescent="0.2">
      <c r="A34" s="245" t="s">
        <v>523</v>
      </c>
      <c r="B34" s="454" t="s">
        <v>524</v>
      </c>
      <c r="C34" s="53"/>
      <c r="D34" s="53">
        <v>2</v>
      </c>
      <c r="E34" s="53"/>
      <c r="F34" s="386">
        <v>2</v>
      </c>
    </row>
    <row r="35" spans="1:6" s="5" customFormat="1" ht="15.75" customHeight="1" x14ac:dyDescent="0.2">
      <c r="A35" s="244" t="s">
        <v>80</v>
      </c>
      <c r="B35" s="453" t="s">
        <v>610</v>
      </c>
      <c r="C35" s="52">
        <v>2</v>
      </c>
      <c r="D35" s="52">
        <v>2</v>
      </c>
      <c r="E35" s="52"/>
      <c r="F35" s="438">
        <v>4</v>
      </c>
    </row>
    <row r="36" spans="1:6" s="5" customFormat="1" x14ac:dyDescent="0.2">
      <c r="A36" s="245" t="s">
        <v>414</v>
      </c>
      <c r="B36" s="454" t="s">
        <v>415</v>
      </c>
      <c r="C36" s="53">
        <v>1</v>
      </c>
      <c r="D36" s="53"/>
      <c r="E36" s="53"/>
      <c r="F36" s="386">
        <v>1</v>
      </c>
    </row>
    <row r="37" spans="1:6" s="5" customFormat="1" x14ac:dyDescent="0.2">
      <c r="A37" s="244" t="s">
        <v>81</v>
      </c>
      <c r="B37" s="453" t="s">
        <v>82</v>
      </c>
      <c r="C37" s="52">
        <v>2</v>
      </c>
      <c r="D37" s="52">
        <v>2</v>
      </c>
      <c r="E37" s="52"/>
      <c r="F37" s="438">
        <v>4</v>
      </c>
    </row>
    <row r="38" spans="1:6" s="5" customFormat="1" x14ac:dyDescent="0.2">
      <c r="A38" s="245" t="s">
        <v>465</v>
      </c>
      <c r="B38" s="454" t="s">
        <v>466</v>
      </c>
      <c r="C38" s="53"/>
      <c r="D38" s="53">
        <v>3</v>
      </c>
      <c r="E38" s="53"/>
      <c r="F38" s="386">
        <v>3</v>
      </c>
    </row>
    <row r="39" spans="1:6" s="5" customFormat="1" x14ac:dyDescent="0.2">
      <c r="A39" s="244" t="s">
        <v>83</v>
      </c>
      <c r="B39" s="453" t="s">
        <v>84</v>
      </c>
      <c r="C39" s="52"/>
      <c r="D39" s="52">
        <v>1</v>
      </c>
      <c r="E39" s="52"/>
      <c r="F39" s="438">
        <v>1</v>
      </c>
    </row>
    <row r="40" spans="1:6" s="5" customFormat="1" x14ac:dyDescent="0.2">
      <c r="A40" s="245" t="s">
        <v>85</v>
      </c>
      <c r="B40" s="454" t="s">
        <v>86</v>
      </c>
      <c r="C40" s="53">
        <v>3</v>
      </c>
      <c r="D40" s="53">
        <v>5</v>
      </c>
      <c r="E40" s="53"/>
      <c r="F40" s="386">
        <v>8</v>
      </c>
    </row>
    <row r="41" spans="1:6" s="5" customFormat="1" x14ac:dyDescent="0.2">
      <c r="A41" s="244" t="s">
        <v>87</v>
      </c>
      <c r="B41" s="453" t="s">
        <v>88</v>
      </c>
      <c r="C41" s="52">
        <v>1</v>
      </c>
      <c r="D41" s="52">
        <v>2</v>
      </c>
      <c r="E41" s="52"/>
      <c r="F41" s="438">
        <v>3</v>
      </c>
    </row>
    <row r="42" spans="1:6" s="5" customFormat="1" x14ac:dyDescent="0.2">
      <c r="A42" s="245" t="s">
        <v>525</v>
      </c>
      <c r="B42" s="454" t="s">
        <v>526</v>
      </c>
      <c r="C42" s="53"/>
      <c r="D42" s="53">
        <v>3</v>
      </c>
      <c r="E42" s="53"/>
      <c r="F42" s="386">
        <v>3</v>
      </c>
    </row>
    <row r="43" spans="1:6" s="5" customFormat="1" x14ac:dyDescent="0.2">
      <c r="A43" s="244" t="s">
        <v>89</v>
      </c>
      <c r="B43" s="453" t="s">
        <v>90</v>
      </c>
      <c r="C43" s="52">
        <v>2</v>
      </c>
      <c r="D43" s="52">
        <v>4</v>
      </c>
      <c r="E43" s="52"/>
      <c r="F43" s="438">
        <v>6</v>
      </c>
    </row>
    <row r="44" spans="1:6" s="5" customFormat="1" x14ac:dyDescent="0.2">
      <c r="A44" s="245" t="s">
        <v>459</v>
      </c>
      <c r="B44" s="454" t="s">
        <v>460</v>
      </c>
      <c r="C44" s="53">
        <v>1</v>
      </c>
      <c r="D44" s="53">
        <v>1</v>
      </c>
      <c r="E44" s="53"/>
      <c r="F44" s="386">
        <v>2</v>
      </c>
    </row>
    <row r="45" spans="1:6" s="5" customFormat="1" x14ac:dyDescent="0.2">
      <c r="A45" s="244" t="s">
        <v>91</v>
      </c>
      <c r="B45" s="453" t="s">
        <v>92</v>
      </c>
      <c r="C45" s="52">
        <v>4</v>
      </c>
      <c r="D45" s="52">
        <v>6</v>
      </c>
      <c r="E45" s="52"/>
      <c r="F45" s="438">
        <v>10</v>
      </c>
    </row>
    <row r="46" spans="1:6" s="5" customFormat="1" x14ac:dyDescent="0.2">
      <c r="A46" s="245" t="s">
        <v>93</v>
      </c>
      <c r="B46" s="454" t="s">
        <v>94</v>
      </c>
      <c r="C46" s="53">
        <v>3</v>
      </c>
      <c r="D46" s="53">
        <v>6</v>
      </c>
      <c r="E46" s="53"/>
      <c r="F46" s="386">
        <v>9</v>
      </c>
    </row>
    <row r="47" spans="1:6" s="5" customFormat="1" x14ac:dyDescent="0.2">
      <c r="A47" s="244" t="s">
        <v>95</v>
      </c>
      <c r="B47" s="453" t="s">
        <v>96</v>
      </c>
      <c r="C47" s="52">
        <v>8</v>
      </c>
      <c r="D47" s="52">
        <v>7</v>
      </c>
      <c r="E47" s="52"/>
      <c r="F47" s="438">
        <v>15</v>
      </c>
    </row>
    <row r="48" spans="1:6" s="5" customFormat="1" x14ac:dyDescent="0.2">
      <c r="A48" s="245" t="s">
        <v>387</v>
      </c>
      <c r="B48" s="454" t="s">
        <v>388</v>
      </c>
      <c r="C48" s="53">
        <v>1</v>
      </c>
      <c r="D48" s="53"/>
      <c r="E48" s="53"/>
      <c r="F48" s="386">
        <v>1</v>
      </c>
    </row>
    <row r="49" spans="1:6" s="5" customFormat="1" x14ac:dyDescent="0.2">
      <c r="A49" s="244" t="s">
        <v>527</v>
      </c>
      <c r="B49" s="453" t="s">
        <v>528</v>
      </c>
      <c r="C49" s="52">
        <v>3</v>
      </c>
      <c r="D49" s="52">
        <v>2</v>
      </c>
      <c r="E49" s="52"/>
      <c r="F49" s="438">
        <v>5</v>
      </c>
    </row>
    <row r="50" spans="1:6" s="5" customFormat="1" x14ac:dyDescent="0.2">
      <c r="A50" s="245" t="s">
        <v>97</v>
      </c>
      <c r="B50" s="454" t="s">
        <v>98</v>
      </c>
      <c r="C50" s="53">
        <v>20</v>
      </c>
      <c r="D50" s="53">
        <v>26</v>
      </c>
      <c r="E50" s="53"/>
      <c r="F50" s="386">
        <v>46</v>
      </c>
    </row>
    <row r="51" spans="1:6" s="5" customFormat="1" x14ac:dyDescent="0.2">
      <c r="A51" s="244" t="s">
        <v>99</v>
      </c>
      <c r="B51" s="453" t="s">
        <v>100</v>
      </c>
      <c r="C51" s="52">
        <v>57</v>
      </c>
      <c r="D51" s="52">
        <v>42</v>
      </c>
      <c r="E51" s="52"/>
      <c r="F51" s="438">
        <v>99</v>
      </c>
    </row>
    <row r="52" spans="1:6" s="5" customFormat="1" x14ac:dyDescent="0.2">
      <c r="A52" s="245" t="s">
        <v>482</v>
      </c>
      <c r="B52" s="454" t="s">
        <v>483</v>
      </c>
      <c r="C52" s="53">
        <v>4</v>
      </c>
      <c r="D52" s="53">
        <v>2</v>
      </c>
      <c r="E52" s="53"/>
      <c r="F52" s="386">
        <v>6</v>
      </c>
    </row>
    <row r="53" spans="1:6" s="5" customFormat="1" x14ac:dyDescent="0.2">
      <c r="A53" s="244" t="s">
        <v>263</v>
      </c>
      <c r="B53" s="453" t="s">
        <v>264</v>
      </c>
      <c r="C53" s="52">
        <v>1</v>
      </c>
      <c r="D53" s="52">
        <v>2</v>
      </c>
      <c r="E53" s="52"/>
      <c r="F53" s="438">
        <v>3</v>
      </c>
    </row>
    <row r="54" spans="1:6" s="5" customFormat="1" x14ac:dyDescent="0.2">
      <c r="A54" s="245" t="s">
        <v>265</v>
      </c>
      <c r="B54" s="454" t="s">
        <v>266</v>
      </c>
      <c r="C54" s="53">
        <v>2</v>
      </c>
      <c r="D54" s="53">
        <v>3</v>
      </c>
      <c r="E54" s="53"/>
      <c r="F54" s="386">
        <v>5</v>
      </c>
    </row>
    <row r="55" spans="1:6" s="5" customFormat="1" ht="15" customHeight="1" x14ac:dyDescent="0.2">
      <c r="A55" s="244" t="s">
        <v>529</v>
      </c>
      <c r="B55" s="453" t="s">
        <v>530</v>
      </c>
      <c r="C55" s="52"/>
      <c r="D55" s="52">
        <v>2</v>
      </c>
      <c r="E55" s="52"/>
      <c r="F55" s="438">
        <v>2</v>
      </c>
    </row>
    <row r="56" spans="1:6" s="5" customFormat="1" x14ac:dyDescent="0.2">
      <c r="A56" s="245" t="s">
        <v>101</v>
      </c>
      <c r="B56" s="454" t="s">
        <v>102</v>
      </c>
      <c r="C56" s="53">
        <v>2</v>
      </c>
      <c r="D56" s="53">
        <v>7</v>
      </c>
      <c r="E56" s="53"/>
      <c r="F56" s="386">
        <v>9</v>
      </c>
    </row>
    <row r="57" spans="1:6" s="5" customFormat="1" x14ac:dyDescent="0.2">
      <c r="A57" s="244" t="s">
        <v>103</v>
      </c>
      <c r="B57" s="453" t="s">
        <v>104</v>
      </c>
      <c r="C57" s="52">
        <v>3</v>
      </c>
      <c r="D57" s="52">
        <v>9</v>
      </c>
      <c r="E57" s="52"/>
      <c r="F57" s="438">
        <v>12</v>
      </c>
    </row>
    <row r="58" spans="1:6" s="5" customFormat="1" x14ac:dyDescent="0.2">
      <c r="A58" s="245" t="s">
        <v>105</v>
      </c>
      <c r="B58" s="454" t="s">
        <v>106</v>
      </c>
      <c r="C58" s="53">
        <v>2</v>
      </c>
      <c r="D58" s="53">
        <v>2</v>
      </c>
      <c r="E58" s="53"/>
      <c r="F58" s="386">
        <v>4</v>
      </c>
    </row>
    <row r="59" spans="1:6" s="5" customFormat="1" x14ac:dyDescent="0.2">
      <c r="A59" s="244" t="s">
        <v>107</v>
      </c>
      <c r="B59" s="453" t="s">
        <v>108</v>
      </c>
      <c r="C59" s="52">
        <v>3</v>
      </c>
      <c r="D59" s="52">
        <v>2</v>
      </c>
      <c r="E59" s="52"/>
      <c r="F59" s="438">
        <v>5</v>
      </c>
    </row>
    <row r="60" spans="1:6" s="5" customFormat="1" x14ac:dyDescent="0.2">
      <c r="A60" s="245" t="s">
        <v>109</v>
      </c>
      <c r="B60" s="454" t="s">
        <v>110</v>
      </c>
      <c r="C60" s="53">
        <v>12</v>
      </c>
      <c r="D60" s="53">
        <v>19</v>
      </c>
      <c r="E60" s="53"/>
      <c r="F60" s="386">
        <v>31</v>
      </c>
    </row>
    <row r="61" spans="1:6" s="5" customFormat="1" x14ac:dyDescent="0.2">
      <c r="A61" s="244" t="s">
        <v>364</v>
      </c>
      <c r="B61" s="453" t="s">
        <v>365</v>
      </c>
      <c r="C61" s="52"/>
      <c r="D61" s="52">
        <v>5</v>
      </c>
      <c r="E61" s="52"/>
      <c r="F61" s="438">
        <v>5</v>
      </c>
    </row>
    <row r="62" spans="1:6" s="5" customFormat="1" x14ac:dyDescent="0.2">
      <c r="A62" s="245" t="s">
        <v>111</v>
      </c>
      <c r="B62" s="454" t="s">
        <v>112</v>
      </c>
      <c r="C62" s="53">
        <v>7</v>
      </c>
      <c r="D62" s="53">
        <v>1</v>
      </c>
      <c r="E62" s="53"/>
      <c r="F62" s="386">
        <v>8</v>
      </c>
    </row>
    <row r="63" spans="1:6" s="5" customFormat="1" x14ac:dyDescent="0.2">
      <c r="A63" s="244" t="s">
        <v>113</v>
      </c>
      <c r="B63" s="453" t="s">
        <v>114</v>
      </c>
      <c r="C63" s="52">
        <v>260</v>
      </c>
      <c r="D63" s="52">
        <v>118</v>
      </c>
      <c r="E63" s="52">
        <v>14</v>
      </c>
      <c r="F63" s="438">
        <v>392</v>
      </c>
    </row>
    <row r="64" spans="1:6" s="5" customFormat="1" x14ac:dyDescent="0.2">
      <c r="A64" s="245" t="s">
        <v>115</v>
      </c>
      <c r="B64" s="454" t="s">
        <v>116</v>
      </c>
      <c r="C64" s="53">
        <v>134</v>
      </c>
      <c r="D64" s="53">
        <v>89</v>
      </c>
      <c r="E64" s="53">
        <v>6</v>
      </c>
      <c r="F64" s="386">
        <v>229</v>
      </c>
    </row>
    <row r="65" spans="1:6" s="5" customFormat="1" x14ac:dyDescent="0.2">
      <c r="A65" s="244" t="s">
        <v>117</v>
      </c>
      <c r="B65" s="453" t="s">
        <v>118</v>
      </c>
      <c r="C65" s="52">
        <v>3</v>
      </c>
      <c r="D65" s="52">
        <v>12</v>
      </c>
      <c r="E65" s="52"/>
      <c r="F65" s="438">
        <v>15</v>
      </c>
    </row>
    <row r="66" spans="1:6" s="5" customFormat="1" x14ac:dyDescent="0.2">
      <c r="A66" s="245" t="s">
        <v>119</v>
      </c>
      <c r="B66" s="454" t="s">
        <v>120</v>
      </c>
      <c r="C66" s="53">
        <v>81</v>
      </c>
      <c r="D66" s="53">
        <v>101</v>
      </c>
      <c r="E66" s="53"/>
      <c r="F66" s="386">
        <v>182</v>
      </c>
    </row>
    <row r="67" spans="1:6" s="5" customFormat="1" x14ac:dyDescent="0.2">
      <c r="A67" s="244" t="s">
        <v>121</v>
      </c>
      <c r="B67" s="453" t="s">
        <v>122</v>
      </c>
      <c r="C67" s="52">
        <v>21</v>
      </c>
      <c r="D67" s="52">
        <v>17</v>
      </c>
      <c r="E67" s="52"/>
      <c r="F67" s="438">
        <v>38</v>
      </c>
    </row>
    <row r="68" spans="1:6" s="5" customFormat="1" x14ac:dyDescent="0.2">
      <c r="A68" s="245" t="s">
        <v>531</v>
      </c>
      <c r="B68" s="454" t="s">
        <v>532</v>
      </c>
      <c r="C68" s="53">
        <v>1</v>
      </c>
      <c r="D68" s="53"/>
      <c r="E68" s="53"/>
      <c r="F68" s="386">
        <v>1</v>
      </c>
    </row>
    <row r="69" spans="1:6" s="5" customFormat="1" x14ac:dyDescent="0.2">
      <c r="A69" s="244" t="s">
        <v>484</v>
      </c>
      <c r="B69" s="453" t="s">
        <v>485</v>
      </c>
      <c r="C69" s="52"/>
      <c r="D69" s="52">
        <v>1</v>
      </c>
      <c r="E69" s="52"/>
      <c r="F69" s="438">
        <v>1</v>
      </c>
    </row>
    <row r="70" spans="1:6" s="5" customFormat="1" x14ac:dyDescent="0.2">
      <c r="A70" s="245" t="s">
        <v>422</v>
      </c>
      <c r="B70" s="454" t="s">
        <v>423</v>
      </c>
      <c r="C70" s="53">
        <v>1</v>
      </c>
      <c r="D70" s="53"/>
      <c r="E70" s="53"/>
      <c r="F70" s="386">
        <v>1</v>
      </c>
    </row>
    <row r="71" spans="1:6" s="5" customFormat="1" x14ac:dyDescent="0.2">
      <c r="A71" s="244" t="s">
        <v>123</v>
      </c>
      <c r="B71" s="453" t="s">
        <v>124</v>
      </c>
      <c r="C71" s="52">
        <v>22</v>
      </c>
      <c r="D71" s="52">
        <v>7</v>
      </c>
      <c r="E71" s="52"/>
      <c r="F71" s="438">
        <v>29</v>
      </c>
    </row>
    <row r="72" spans="1:6" s="5" customFormat="1" x14ac:dyDescent="0.2">
      <c r="A72" s="245" t="s">
        <v>125</v>
      </c>
      <c r="B72" s="454" t="s">
        <v>126</v>
      </c>
      <c r="C72" s="53">
        <v>10</v>
      </c>
      <c r="D72" s="53">
        <v>8</v>
      </c>
      <c r="E72" s="53"/>
      <c r="F72" s="386">
        <v>18</v>
      </c>
    </row>
    <row r="73" spans="1:6" s="5" customFormat="1" x14ac:dyDescent="0.2">
      <c r="A73" s="244" t="s">
        <v>533</v>
      </c>
      <c r="B73" s="453" t="s">
        <v>534</v>
      </c>
      <c r="C73" s="52"/>
      <c r="D73" s="52">
        <v>1</v>
      </c>
      <c r="E73" s="52"/>
      <c r="F73" s="438">
        <v>1</v>
      </c>
    </row>
    <row r="74" spans="1:6" s="5" customFormat="1" x14ac:dyDescent="0.2">
      <c r="A74" s="245" t="s">
        <v>127</v>
      </c>
      <c r="B74" s="454" t="s">
        <v>128</v>
      </c>
      <c r="C74" s="53">
        <v>3</v>
      </c>
      <c r="D74" s="53">
        <v>1</v>
      </c>
      <c r="E74" s="53"/>
      <c r="F74" s="386">
        <v>4</v>
      </c>
    </row>
    <row r="75" spans="1:6" s="5" customFormat="1" x14ac:dyDescent="0.2">
      <c r="A75" s="244" t="s">
        <v>611</v>
      </c>
      <c r="B75" s="453" t="s">
        <v>612</v>
      </c>
      <c r="C75" s="52">
        <v>1</v>
      </c>
      <c r="D75" s="52">
        <v>1</v>
      </c>
      <c r="E75" s="52"/>
      <c r="F75" s="438">
        <v>2</v>
      </c>
    </row>
    <row r="76" spans="1:6" s="5" customFormat="1" x14ac:dyDescent="0.2">
      <c r="A76" s="245" t="s">
        <v>383</v>
      </c>
      <c r="B76" s="454" t="s">
        <v>384</v>
      </c>
      <c r="C76" s="53"/>
      <c r="D76" s="53">
        <v>10</v>
      </c>
      <c r="E76" s="53"/>
      <c r="F76" s="386">
        <v>10</v>
      </c>
    </row>
    <row r="77" spans="1:6" s="5" customFormat="1" x14ac:dyDescent="0.2">
      <c r="A77" s="244" t="s">
        <v>129</v>
      </c>
      <c r="B77" s="453" t="s">
        <v>130</v>
      </c>
      <c r="C77" s="52">
        <v>9</v>
      </c>
      <c r="D77" s="52">
        <v>5</v>
      </c>
      <c r="E77" s="52"/>
      <c r="F77" s="438">
        <v>14</v>
      </c>
    </row>
    <row r="78" spans="1:6" s="5" customFormat="1" ht="22.15" customHeight="1" x14ac:dyDescent="0.2">
      <c r="A78" s="245" t="s">
        <v>461</v>
      </c>
      <c r="B78" s="454" t="s">
        <v>462</v>
      </c>
      <c r="C78" s="53"/>
      <c r="D78" s="53">
        <v>1</v>
      </c>
      <c r="E78" s="53"/>
      <c r="F78" s="386">
        <v>1</v>
      </c>
    </row>
    <row r="79" spans="1:6" s="5" customFormat="1" x14ac:dyDescent="0.2">
      <c r="A79" s="244" t="s">
        <v>486</v>
      </c>
      <c r="B79" s="453" t="s">
        <v>487</v>
      </c>
      <c r="C79" s="52"/>
      <c r="D79" s="52">
        <v>3</v>
      </c>
      <c r="E79" s="52"/>
      <c r="F79" s="438">
        <v>3</v>
      </c>
    </row>
    <row r="80" spans="1:6" s="5" customFormat="1" x14ac:dyDescent="0.2">
      <c r="A80" s="245" t="s">
        <v>535</v>
      </c>
      <c r="B80" s="454" t="s">
        <v>536</v>
      </c>
      <c r="C80" s="53">
        <v>1</v>
      </c>
      <c r="D80" s="53"/>
      <c r="E80" s="53"/>
      <c r="F80" s="386">
        <v>1</v>
      </c>
    </row>
    <row r="81" spans="1:6" s="5" customFormat="1" x14ac:dyDescent="0.2">
      <c r="A81" s="244" t="s">
        <v>537</v>
      </c>
      <c r="B81" s="453" t="s">
        <v>538</v>
      </c>
      <c r="C81" s="52">
        <v>5</v>
      </c>
      <c r="D81" s="52"/>
      <c r="E81" s="52"/>
      <c r="F81" s="438">
        <v>5</v>
      </c>
    </row>
    <row r="82" spans="1:6" s="5" customFormat="1" x14ac:dyDescent="0.2">
      <c r="A82" s="245" t="s">
        <v>379</v>
      </c>
      <c r="B82" s="454" t="s">
        <v>380</v>
      </c>
      <c r="C82" s="53">
        <v>5</v>
      </c>
      <c r="D82" s="53">
        <v>4</v>
      </c>
      <c r="E82" s="53"/>
      <c r="F82" s="386">
        <v>9</v>
      </c>
    </row>
    <row r="83" spans="1:6" s="5" customFormat="1" x14ac:dyDescent="0.2">
      <c r="A83" s="244" t="s">
        <v>488</v>
      </c>
      <c r="B83" s="453" t="s">
        <v>489</v>
      </c>
      <c r="C83" s="52"/>
      <c r="D83" s="52">
        <v>1</v>
      </c>
      <c r="E83" s="52"/>
      <c r="F83" s="438">
        <v>1</v>
      </c>
    </row>
    <row r="84" spans="1:6" s="5" customFormat="1" x14ac:dyDescent="0.2">
      <c r="A84" s="245" t="s">
        <v>131</v>
      </c>
      <c r="B84" s="454" t="s">
        <v>132</v>
      </c>
      <c r="C84" s="53">
        <v>1</v>
      </c>
      <c r="D84" s="53">
        <v>3</v>
      </c>
      <c r="E84" s="53"/>
      <c r="F84" s="386">
        <v>4</v>
      </c>
    </row>
    <row r="85" spans="1:6" s="5" customFormat="1" x14ac:dyDescent="0.2">
      <c r="A85" s="244" t="s">
        <v>133</v>
      </c>
      <c r="B85" s="453" t="s">
        <v>134</v>
      </c>
      <c r="C85" s="52">
        <v>37</v>
      </c>
      <c r="D85" s="52">
        <v>42</v>
      </c>
      <c r="E85" s="52"/>
      <c r="F85" s="438">
        <v>79</v>
      </c>
    </row>
    <row r="86" spans="1:6" s="5" customFormat="1" x14ac:dyDescent="0.2">
      <c r="A86" s="245" t="s">
        <v>135</v>
      </c>
      <c r="B86" s="454" t="s">
        <v>136</v>
      </c>
      <c r="C86" s="53">
        <v>2</v>
      </c>
      <c r="D86" s="53">
        <v>5</v>
      </c>
      <c r="E86" s="53"/>
      <c r="F86" s="386">
        <v>7</v>
      </c>
    </row>
    <row r="87" spans="1:6" s="5" customFormat="1" x14ac:dyDescent="0.2">
      <c r="A87" s="244" t="s">
        <v>366</v>
      </c>
      <c r="B87" s="453" t="s">
        <v>367</v>
      </c>
      <c r="C87" s="52">
        <v>9</v>
      </c>
      <c r="D87" s="52">
        <v>5</v>
      </c>
      <c r="E87" s="52"/>
      <c r="F87" s="438">
        <v>14</v>
      </c>
    </row>
    <row r="88" spans="1:6" s="5" customFormat="1" ht="15" customHeight="1" x14ac:dyDescent="0.2">
      <c r="A88" s="245" t="s">
        <v>137</v>
      </c>
      <c r="B88" s="454" t="s">
        <v>138</v>
      </c>
      <c r="C88" s="53">
        <v>6</v>
      </c>
      <c r="D88" s="53">
        <v>10</v>
      </c>
      <c r="E88" s="53"/>
      <c r="F88" s="386">
        <v>16</v>
      </c>
    </row>
    <row r="89" spans="1:6" s="5" customFormat="1" x14ac:dyDescent="0.2">
      <c r="A89" s="244" t="s">
        <v>139</v>
      </c>
      <c r="B89" s="453" t="s">
        <v>140</v>
      </c>
      <c r="C89" s="52">
        <v>12</v>
      </c>
      <c r="D89" s="52">
        <v>34</v>
      </c>
      <c r="E89" s="52"/>
      <c r="F89" s="438">
        <v>46</v>
      </c>
    </row>
    <row r="90" spans="1:6" s="5" customFormat="1" x14ac:dyDescent="0.2">
      <c r="A90" s="245" t="s">
        <v>141</v>
      </c>
      <c r="B90" s="454" t="s">
        <v>142</v>
      </c>
      <c r="C90" s="53">
        <v>10</v>
      </c>
      <c r="D90" s="53">
        <v>19</v>
      </c>
      <c r="E90" s="53"/>
      <c r="F90" s="386">
        <v>29</v>
      </c>
    </row>
    <row r="91" spans="1:6" s="5" customFormat="1" x14ac:dyDescent="0.2">
      <c r="A91" s="244" t="s">
        <v>143</v>
      </c>
      <c r="B91" s="453" t="s">
        <v>144</v>
      </c>
      <c r="C91" s="52"/>
      <c r="D91" s="52">
        <v>7</v>
      </c>
      <c r="E91" s="52"/>
      <c r="F91" s="438">
        <v>7</v>
      </c>
    </row>
    <row r="92" spans="1:6" s="5" customFormat="1" x14ac:dyDescent="0.2">
      <c r="A92" s="245" t="s">
        <v>145</v>
      </c>
      <c r="B92" s="454" t="s">
        <v>146</v>
      </c>
      <c r="C92" s="53">
        <v>7</v>
      </c>
      <c r="D92" s="53">
        <v>7</v>
      </c>
      <c r="E92" s="53"/>
      <c r="F92" s="386">
        <v>14</v>
      </c>
    </row>
    <row r="93" spans="1:6" s="5" customFormat="1" x14ac:dyDescent="0.2">
      <c r="A93" s="244" t="s">
        <v>490</v>
      </c>
      <c r="B93" s="453" t="s">
        <v>491</v>
      </c>
      <c r="C93" s="52"/>
      <c r="D93" s="52">
        <v>3</v>
      </c>
      <c r="E93" s="52"/>
      <c r="F93" s="438">
        <v>3</v>
      </c>
    </row>
    <row r="94" spans="1:6" s="5" customFormat="1" x14ac:dyDescent="0.2">
      <c r="A94" s="245" t="s">
        <v>147</v>
      </c>
      <c r="B94" s="454" t="s">
        <v>148</v>
      </c>
      <c r="C94" s="53">
        <v>4</v>
      </c>
      <c r="D94" s="53">
        <v>6</v>
      </c>
      <c r="E94" s="53"/>
      <c r="F94" s="386">
        <v>10</v>
      </c>
    </row>
    <row r="95" spans="1:6" s="5" customFormat="1" x14ac:dyDescent="0.2">
      <c r="A95" s="244" t="s">
        <v>149</v>
      </c>
      <c r="B95" s="453" t="s">
        <v>150</v>
      </c>
      <c r="C95" s="52">
        <v>4</v>
      </c>
      <c r="D95" s="52">
        <v>9</v>
      </c>
      <c r="E95" s="52"/>
      <c r="F95" s="438">
        <v>13</v>
      </c>
    </row>
    <row r="96" spans="1:6" s="5" customFormat="1" x14ac:dyDescent="0.2">
      <c r="A96" s="245" t="s">
        <v>151</v>
      </c>
      <c r="B96" s="454" t="s">
        <v>152</v>
      </c>
      <c r="C96" s="53">
        <v>6</v>
      </c>
      <c r="D96" s="53">
        <v>7</v>
      </c>
      <c r="E96" s="53"/>
      <c r="F96" s="386">
        <v>13</v>
      </c>
    </row>
    <row r="97" spans="1:6" s="5" customFormat="1" x14ac:dyDescent="0.2">
      <c r="A97" s="244" t="s">
        <v>153</v>
      </c>
      <c r="B97" s="453" t="s">
        <v>154</v>
      </c>
      <c r="C97" s="52">
        <v>5</v>
      </c>
      <c r="D97" s="52">
        <v>8</v>
      </c>
      <c r="E97" s="52"/>
      <c r="F97" s="438">
        <v>13</v>
      </c>
    </row>
    <row r="98" spans="1:6" s="5" customFormat="1" x14ac:dyDescent="0.2">
      <c r="A98" s="245" t="s">
        <v>539</v>
      </c>
      <c r="B98" s="454" t="s">
        <v>540</v>
      </c>
      <c r="C98" s="53">
        <v>2</v>
      </c>
      <c r="D98" s="53">
        <v>4</v>
      </c>
      <c r="E98" s="53"/>
      <c r="F98" s="386">
        <v>6</v>
      </c>
    </row>
    <row r="99" spans="1:6" s="5" customFormat="1" x14ac:dyDescent="0.2">
      <c r="A99" s="244" t="s">
        <v>541</v>
      </c>
      <c r="B99" s="453" t="s">
        <v>542</v>
      </c>
      <c r="C99" s="52">
        <v>5</v>
      </c>
      <c r="D99" s="52">
        <v>1</v>
      </c>
      <c r="E99" s="52"/>
      <c r="F99" s="438">
        <v>6</v>
      </c>
    </row>
    <row r="100" spans="1:6" s="5" customFormat="1" ht="12.75" customHeight="1" x14ac:dyDescent="0.2">
      <c r="A100" s="245" t="s">
        <v>492</v>
      </c>
      <c r="B100" s="454" t="s">
        <v>493</v>
      </c>
      <c r="C100" s="53"/>
      <c r="D100" s="53">
        <v>2</v>
      </c>
      <c r="E100" s="53"/>
      <c r="F100" s="386">
        <v>2</v>
      </c>
    </row>
    <row r="101" spans="1:6" s="5" customFormat="1" x14ac:dyDescent="0.2">
      <c r="A101" s="244" t="s">
        <v>155</v>
      </c>
      <c r="B101" s="453" t="s">
        <v>156</v>
      </c>
      <c r="C101" s="52">
        <v>58</v>
      </c>
      <c r="D101" s="52">
        <v>57</v>
      </c>
      <c r="E101" s="52"/>
      <c r="F101" s="438">
        <v>115</v>
      </c>
    </row>
    <row r="102" spans="1:6" s="5" customFormat="1" x14ac:dyDescent="0.2">
      <c r="A102" s="245" t="s">
        <v>157</v>
      </c>
      <c r="B102" s="454" t="s">
        <v>158</v>
      </c>
      <c r="C102" s="53">
        <v>1</v>
      </c>
      <c r="D102" s="53">
        <v>7</v>
      </c>
      <c r="E102" s="53"/>
      <c r="F102" s="386">
        <v>8</v>
      </c>
    </row>
    <row r="103" spans="1:6" s="5" customFormat="1" x14ac:dyDescent="0.2">
      <c r="A103" s="244" t="s">
        <v>159</v>
      </c>
      <c r="B103" s="453" t="s">
        <v>160</v>
      </c>
      <c r="C103" s="52">
        <v>10</v>
      </c>
      <c r="D103" s="52">
        <v>9</v>
      </c>
      <c r="E103" s="52"/>
      <c r="F103" s="438">
        <v>19</v>
      </c>
    </row>
    <row r="104" spans="1:6" s="5" customFormat="1" x14ac:dyDescent="0.2">
      <c r="A104" s="245" t="s">
        <v>368</v>
      </c>
      <c r="B104" s="454" t="s">
        <v>369</v>
      </c>
      <c r="C104" s="53">
        <v>10</v>
      </c>
      <c r="D104" s="53">
        <v>1</v>
      </c>
      <c r="E104" s="53"/>
      <c r="F104" s="386">
        <v>11</v>
      </c>
    </row>
    <row r="105" spans="1:6" s="5" customFormat="1" x14ac:dyDescent="0.2">
      <c r="A105" s="244" t="s">
        <v>161</v>
      </c>
      <c r="B105" s="453" t="s">
        <v>162</v>
      </c>
      <c r="C105" s="52">
        <v>1</v>
      </c>
      <c r="D105" s="52">
        <v>8</v>
      </c>
      <c r="E105" s="52"/>
      <c r="F105" s="438">
        <v>9</v>
      </c>
    </row>
    <row r="106" spans="1:6" s="5" customFormat="1" x14ac:dyDescent="0.2">
      <c r="A106" s="245" t="s">
        <v>163</v>
      </c>
      <c r="B106" s="454" t="s">
        <v>164</v>
      </c>
      <c r="C106" s="53">
        <v>2</v>
      </c>
      <c r="D106" s="53">
        <v>1</v>
      </c>
      <c r="E106" s="53"/>
      <c r="F106" s="386">
        <v>3</v>
      </c>
    </row>
    <row r="107" spans="1:6" s="5" customFormat="1" x14ac:dyDescent="0.2">
      <c r="A107" s="244" t="s">
        <v>543</v>
      </c>
      <c r="B107" s="453" t="s">
        <v>544</v>
      </c>
      <c r="C107" s="52"/>
      <c r="D107" s="52">
        <v>1</v>
      </c>
      <c r="E107" s="52"/>
      <c r="F107" s="438">
        <v>1</v>
      </c>
    </row>
    <row r="108" spans="1:6" s="5" customFormat="1" x14ac:dyDescent="0.2">
      <c r="A108" s="245" t="s">
        <v>165</v>
      </c>
      <c r="B108" s="454" t="s">
        <v>166</v>
      </c>
      <c r="C108" s="53">
        <v>16</v>
      </c>
      <c r="D108" s="53">
        <v>25</v>
      </c>
      <c r="E108" s="53"/>
      <c r="F108" s="386">
        <v>41</v>
      </c>
    </row>
    <row r="109" spans="1:6" s="5" customFormat="1" x14ac:dyDescent="0.2">
      <c r="A109" s="244" t="s">
        <v>167</v>
      </c>
      <c r="B109" s="453" t="s">
        <v>168</v>
      </c>
      <c r="C109" s="52">
        <v>599</v>
      </c>
      <c r="D109" s="52">
        <v>884</v>
      </c>
      <c r="E109" s="52"/>
      <c r="F109" s="438">
        <v>1483</v>
      </c>
    </row>
    <row r="110" spans="1:6" s="5" customFormat="1" x14ac:dyDescent="0.2">
      <c r="A110" s="245" t="s">
        <v>169</v>
      </c>
      <c r="B110" s="454" t="s">
        <v>170</v>
      </c>
      <c r="C110" s="53">
        <v>33</v>
      </c>
      <c r="D110" s="53">
        <v>57</v>
      </c>
      <c r="E110" s="53"/>
      <c r="F110" s="386">
        <v>90</v>
      </c>
    </row>
    <row r="111" spans="1:6" s="5" customFormat="1" x14ac:dyDescent="0.2">
      <c r="A111" s="244" t="s">
        <v>171</v>
      </c>
      <c r="B111" s="453" t="s">
        <v>172</v>
      </c>
      <c r="C111" s="52">
        <v>107</v>
      </c>
      <c r="D111" s="52">
        <v>156</v>
      </c>
      <c r="E111" s="52"/>
      <c r="F111" s="438">
        <v>263</v>
      </c>
    </row>
    <row r="112" spans="1:6" s="5" customFormat="1" x14ac:dyDescent="0.2">
      <c r="A112" s="245" t="s">
        <v>545</v>
      </c>
      <c r="B112" s="454" t="s">
        <v>546</v>
      </c>
      <c r="C112" s="53">
        <v>1</v>
      </c>
      <c r="D112" s="53"/>
      <c r="E112" s="53"/>
      <c r="F112" s="386">
        <v>1</v>
      </c>
    </row>
    <row r="113" spans="1:6" s="5" customFormat="1" x14ac:dyDescent="0.2">
      <c r="A113" s="244" t="s">
        <v>173</v>
      </c>
      <c r="B113" s="453" t="s">
        <v>174</v>
      </c>
      <c r="C113" s="52">
        <v>1</v>
      </c>
      <c r="D113" s="52">
        <v>2</v>
      </c>
      <c r="E113" s="52"/>
      <c r="F113" s="438">
        <v>3</v>
      </c>
    </row>
    <row r="114" spans="1:6" s="5" customFormat="1" x14ac:dyDescent="0.2">
      <c r="A114" s="245" t="s">
        <v>547</v>
      </c>
      <c r="B114" s="454" t="s">
        <v>548</v>
      </c>
      <c r="C114" s="53">
        <v>1</v>
      </c>
      <c r="D114" s="53">
        <v>2</v>
      </c>
      <c r="E114" s="53"/>
      <c r="F114" s="386">
        <v>3</v>
      </c>
    </row>
    <row r="115" spans="1:6" s="5" customFormat="1" ht="15" customHeight="1" x14ac:dyDescent="0.2">
      <c r="A115" s="244" t="s">
        <v>494</v>
      </c>
      <c r="B115" s="453" t="s">
        <v>495</v>
      </c>
      <c r="C115" s="52">
        <v>1</v>
      </c>
      <c r="D115" s="52"/>
      <c r="E115" s="52"/>
      <c r="F115" s="438">
        <v>1</v>
      </c>
    </row>
    <row r="116" spans="1:6" s="5" customFormat="1" x14ac:dyDescent="0.2">
      <c r="A116" s="245" t="s">
        <v>370</v>
      </c>
      <c r="B116" s="454" t="s">
        <v>371</v>
      </c>
      <c r="C116" s="53">
        <v>7</v>
      </c>
      <c r="D116" s="53">
        <v>2</v>
      </c>
      <c r="E116" s="53"/>
      <c r="F116" s="386">
        <v>9</v>
      </c>
    </row>
    <row r="117" spans="1:6" s="5" customFormat="1" ht="27" customHeight="1" x14ac:dyDescent="0.2">
      <c r="A117" s="244" t="s">
        <v>549</v>
      </c>
      <c r="B117" s="453" t="s">
        <v>550</v>
      </c>
      <c r="C117" s="52">
        <v>2</v>
      </c>
      <c r="D117" s="52"/>
      <c r="E117" s="52"/>
      <c r="F117" s="438">
        <v>2</v>
      </c>
    </row>
    <row r="118" spans="1:6" s="5" customFormat="1" x14ac:dyDescent="0.2">
      <c r="A118" s="245" t="s">
        <v>175</v>
      </c>
      <c r="B118" s="454" t="s">
        <v>176</v>
      </c>
      <c r="C118" s="53">
        <v>7</v>
      </c>
      <c r="D118" s="53">
        <v>1</v>
      </c>
      <c r="E118" s="53"/>
      <c r="F118" s="386">
        <v>8</v>
      </c>
    </row>
    <row r="119" spans="1:6" s="5" customFormat="1" x14ac:dyDescent="0.2">
      <c r="A119" s="244" t="s">
        <v>551</v>
      </c>
      <c r="B119" s="453" t="s">
        <v>552</v>
      </c>
      <c r="C119" s="52">
        <v>5</v>
      </c>
      <c r="D119" s="52">
        <v>4</v>
      </c>
      <c r="E119" s="52"/>
      <c r="F119" s="438">
        <v>9</v>
      </c>
    </row>
    <row r="120" spans="1:6" s="5" customFormat="1" x14ac:dyDescent="0.2">
      <c r="A120" s="245" t="s">
        <v>177</v>
      </c>
      <c r="B120" s="454" t="s">
        <v>178</v>
      </c>
      <c r="C120" s="53">
        <v>15</v>
      </c>
      <c r="D120" s="53">
        <v>27</v>
      </c>
      <c r="E120" s="53"/>
      <c r="F120" s="386">
        <v>42</v>
      </c>
    </row>
    <row r="121" spans="1:6" s="5" customFormat="1" x14ac:dyDescent="0.2">
      <c r="A121" s="244" t="s">
        <v>179</v>
      </c>
      <c r="B121" s="453" t="s">
        <v>180</v>
      </c>
      <c r="C121" s="52">
        <v>2</v>
      </c>
      <c r="D121" s="52"/>
      <c r="E121" s="52"/>
      <c r="F121" s="438">
        <v>2</v>
      </c>
    </row>
    <row r="122" spans="1:6" s="5" customFormat="1" x14ac:dyDescent="0.2">
      <c r="A122" s="245" t="s">
        <v>181</v>
      </c>
      <c r="B122" s="454" t="s">
        <v>182</v>
      </c>
      <c r="C122" s="53">
        <v>8</v>
      </c>
      <c r="D122" s="53">
        <v>6</v>
      </c>
      <c r="E122" s="53"/>
      <c r="F122" s="386">
        <v>14</v>
      </c>
    </row>
    <row r="123" spans="1:6" s="5" customFormat="1" x14ac:dyDescent="0.2">
      <c r="A123" s="244" t="s">
        <v>183</v>
      </c>
      <c r="B123" s="453" t="s">
        <v>184</v>
      </c>
      <c r="C123" s="52">
        <v>18</v>
      </c>
      <c r="D123" s="52">
        <v>27</v>
      </c>
      <c r="E123" s="52"/>
      <c r="F123" s="438">
        <v>45</v>
      </c>
    </row>
    <row r="124" spans="1:6" s="5" customFormat="1" ht="15" customHeight="1" x14ac:dyDescent="0.2">
      <c r="A124" s="245" t="s">
        <v>553</v>
      </c>
      <c r="B124" s="454" t="s">
        <v>554</v>
      </c>
      <c r="C124" s="53">
        <v>4</v>
      </c>
      <c r="D124" s="53">
        <v>3</v>
      </c>
      <c r="E124" s="53"/>
      <c r="F124" s="386">
        <v>7</v>
      </c>
    </row>
    <row r="125" spans="1:6" s="5" customFormat="1" x14ac:dyDescent="0.2">
      <c r="A125" s="244" t="s">
        <v>509</v>
      </c>
      <c r="B125" s="453" t="s">
        <v>510</v>
      </c>
      <c r="C125" s="52"/>
      <c r="D125" s="52">
        <v>1</v>
      </c>
      <c r="E125" s="52"/>
      <c r="F125" s="438">
        <v>1</v>
      </c>
    </row>
    <row r="126" spans="1:6" s="5" customFormat="1" x14ac:dyDescent="0.2">
      <c r="A126" s="245" t="s">
        <v>185</v>
      </c>
      <c r="B126" s="454" t="s">
        <v>186</v>
      </c>
      <c r="C126" s="53">
        <v>4</v>
      </c>
      <c r="D126" s="53">
        <v>8</v>
      </c>
      <c r="E126" s="53"/>
      <c r="F126" s="386">
        <v>12</v>
      </c>
    </row>
    <row r="127" spans="1:6" s="5" customFormat="1" x14ac:dyDescent="0.2">
      <c r="A127" s="244" t="s">
        <v>187</v>
      </c>
      <c r="B127" s="453" t="s">
        <v>188</v>
      </c>
      <c r="C127" s="52">
        <v>17</v>
      </c>
      <c r="D127" s="52">
        <v>16</v>
      </c>
      <c r="E127" s="52"/>
      <c r="F127" s="438">
        <v>33</v>
      </c>
    </row>
    <row r="128" spans="1:6" s="5" customFormat="1" x14ac:dyDescent="0.2">
      <c r="A128" s="245" t="s">
        <v>555</v>
      </c>
      <c r="B128" s="454" t="s">
        <v>556</v>
      </c>
      <c r="C128" s="53"/>
      <c r="D128" s="53">
        <v>2</v>
      </c>
      <c r="E128" s="53"/>
      <c r="F128" s="386">
        <v>2</v>
      </c>
    </row>
    <row r="129" spans="1:6" s="5" customFormat="1" x14ac:dyDescent="0.2">
      <c r="A129" s="244" t="s">
        <v>557</v>
      </c>
      <c r="B129" s="453" t="s">
        <v>558</v>
      </c>
      <c r="C129" s="52"/>
      <c r="D129" s="52">
        <v>1</v>
      </c>
      <c r="E129" s="52"/>
      <c r="F129" s="438">
        <v>1</v>
      </c>
    </row>
    <row r="130" spans="1:6" s="5" customFormat="1" x14ac:dyDescent="0.2">
      <c r="A130" s="245" t="s">
        <v>559</v>
      </c>
      <c r="B130" s="454" t="s">
        <v>560</v>
      </c>
      <c r="C130" s="53">
        <v>1</v>
      </c>
      <c r="D130" s="53">
        <v>1</v>
      </c>
      <c r="E130" s="53"/>
      <c r="F130" s="386">
        <v>2</v>
      </c>
    </row>
    <row r="131" spans="1:6" s="5" customFormat="1" x14ac:dyDescent="0.2">
      <c r="A131" s="244" t="s">
        <v>189</v>
      </c>
      <c r="B131" s="453" t="s">
        <v>190</v>
      </c>
      <c r="C131" s="52">
        <v>2</v>
      </c>
      <c r="D131" s="52">
        <v>5</v>
      </c>
      <c r="E131" s="52"/>
      <c r="F131" s="438">
        <v>7</v>
      </c>
    </row>
    <row r="132" spans="1:6" s="5" customFormat="1" x14ac:dyDescent="0.2">
      <c r="A132" s="245" t="s">
        <v>561</v>
      </c>
      <c r="B132" s="454" t="s">
        <v>562</v>
      </c>
      <c r="C132" s="53">
        <v>10</v>
      </c>
      <c r="D132" s="53">
        <v>8</v>
      </c>
      <c r="E132" s="53"/>
      <c r="F132" s="386">
        <v>18</v>
      </c>
    </row>
    <row r="133" spans="1:6" s="5" customFormat="1" x14ac:dyDescent="0.2">
      <c r="A133" s="244" t="s">
        <v>563</v>
      </c>
      <c r="B133" s="453" t="s">
        <v>564</v>
      </c>
      <c r="C133" s="52"/>
      <c r="D133" s="52">
        <v>1</v>
      </c>
      <c r="E133" s="52"/>
      <c r="F133" s="438">
        <v>1</v>
      </c>
    </row>
    <row r="134" spans="1:6" s="5" customFormat="1" x14ac:dyDescent="0.2">
      <c r="A134" s="245" t="s">
        <v>191</v>
      </c>
      <c r="B134" s="454" t="s">
        <v>192</v>
      </c>
      <c r="C134" s="53">
        <v>28</v>
      </c>
      <c r="D134" s="53">
        <v>25</v>
      </c>
      <c r="E134" s="53"/>
      <c r="F134" s="386">
        <v>53</v>
      </c>
    </row>
    <row r="135" spans="1:6" s="5" customFormat="1" x14ac:dyDescent="0.2">
      <c r="A135" s="244" t="s">
        <v>193</v>
      </c>
      <c r="B135" s="453" t="s">
        <v>194</v>
      </c>
      <c r="C135" s="52">
        <v>18</v>
      </c>
      <c r="D135" s="52">
        <v>6</v>
      </c>
      <c r="E135" s="52"/>
      <c r="F135" s="438">
        <v>24</v>
      </c>
    </row>
    <row r="136" spans="1:6" s="5" customFormat="1" x14ac:dyDescent="0.2">
      <c r="A136" s="245" t="s">
        <v>613</v>
      </c>
      <c r="B136" s="454" t="s">
        <v>614</v>
      </c>
      <c r="C136" s="53">
        <v>1</v>
      </c>
      <c r="D136" s="53"/>
      <c r="E136" s="53"/>
      <c r="F136" s="386">
        <v>1</v>
      </c>
    </row>
    <row r="137" spans="1:6" s="5" customFormat="1" x14ac:dyDescent="0.2">
      <c r="A137" s="244" t="s">
        <v>195</v>
      </c>
      <c r="B137" s="453" t="s">
        <v>196</v>
      </c>
      <c r="C137" s="52">
        <v>3</v>
      </c>
      <c r="D137" s="52">
        <v>4</v>
      </c>
      <c r="E137" s="52"/>
      <c r="F137" s="438">
        <v>7</v>
      </c>
    </row>
    <row r="138" spans="1:6" s="5" customFormat="1" x14ac:dyDescent="0.2">
      <c r="A138" s="245" t="s">
        <v>496</v>
      </c>
      <c r="B138" s="454" t="s">
        <v>497</v>
      </c>
      <c r="C138" s="53"/>
      <c r="D138" s="53">
        <v>1</v>
      </c>
      <c r="E138" s="53"/>
      <c r="F138" s="386">
        <v>1</v>
      </c>
    </row>
    <row r="139" spans="1:6" s="5" customFormat="1" x14ac:dyDescent="0.2">
      <c r="A139" s="244" t="s">
        <v>197</v>
      </c>
      <c r="B139" s="453" t="s">
        <v>198</v>
      </c>
      <c r="C139" s="52">
        <v>1</v>
      </c>
      <c r="D139" s="52">
        <v>2</v>
      </c>
      <c r="E139" s="52"/>
      <c r="F139" s="438">
        <v>3</v>
      </c>
    </row>
    <row r="140" spans="1:6" s="5" customFormat="1" x14ac:dyDescent="0.2">
      <c r="A140" s="245" t="s">
        <v>199</v>
      </c>
      <c r="B140" s="454" t="s">
        <v>200</v>
      </c>
      <c r="C140" s="53"/>
      <c r="D140" s="53">
        <v>1</v>
      </c>
      <c r="E140" s="53"/>
      <c r="F140" s="386">
        <v>1</v>
      </c>
    </row>
    <row r="141" spans="1:6" s="5" customFormat="1" x14ac:dyDescent="0.2">
      <c r="A141" s="244" t="s">
        <v>498</v>
      </c>
      <c r="B141" s="453" t="s">
        <v>499</v>
      </c>
      <c r="C141" s="52">
        <v>3</v>
      </c>
      <c r="D141" s="52">
        <v>2</v>
      </c>
      <c r="E141" s="52"/>
      <c r="F141" s="438">
        <v>5</v>
      </c>
    </row>
    <row r="142" spans="1:6" s="5" customFormat="1" x14ac:dyDescent="0.2">
      <c r="A142" s="245" t="s">
        <v>203</v>
      </c>
      <c r="B142" s="454" t="s">
        <v>204</v>
      </c>
      <c r="C142" s="53">
        <v>7</v>
      </c>
      <c r="D142" s="53">
        <v>12</v>
      </c>
      <c r="E142" s="53"/>
      <c r="F142" s="386">
        <v>19</v>
      </c>
    </row>
    <row r="143" spans="1:6" s="5" customFormat="1" x14ac:dyDescent="0.2">
      <c r="A143" s="244" t="s">
        <v>500</v>
      </c>
      <c r="B143" s="453" t="s">
        <v>501</v>
      </c>
      <c r="C143" s="52">
        <v>1</v>
      </c>
      <c r="D143" s="52"/>
      <c r="E143" s="52"/>
      <c r="F143" s="438">
        <v>1</v>
      </c>
    </row>
    <row r="144" spans="1:6" s="5" customFormat="1" x14ac:dyDescent="0.2">
      <c r="A144" s="245" t="s">
        <v>207</v>
      </c>
      <c r="B144" s="454" t="s">
        <v>208</v>
      </c>
      <c r="C144" s="53">
        <v>37</v>
      </c>
      <c r="D144" s="53">
        <v>29</v>
      </c>
      <c r="E144" s="53"/>
      <c r="F144" s="386">
        <v>66</v>
      </c>
    </row>
    <row r="145" spans="1:6" s="5" customFormat="1" x14ac:dyDescent="0.2">
      <c r="A145" s="244" t="s">
        <v>209</v>
      </c>
      <c r="B145" s="453" t="s">
        <v>210</v>
      </c>
      <c r="C145" s="52">
        <v>69</v>
      </c>
      <c r="D145" s="52">
        <v>11</v>
      </c>
      <c r="E145" s="52"/>
      <c r="F145" s="438">
        <v>80</v>
      </c>
    </row>
    <row r="146" spans="1:6" s="5" customFormat="1" x14ac:dyDescent="0.2">
      <c r="A146" s="245" t="s">
        <v>385</v>
      </c>
      <c r="B146" s="454" t="s">
        <v>386</v>
      </c>
      <c r="C146" s="53">
        <v>5</v>
      </c>
      <c r="D146" s="53">
        <v>1</v>
      </c>
      <c r="E146" s="53"/>
      <c r="F146" s="386">
        <v>6</v>
      </c>
    </row>
    <row r="147" spans="1:6" s="5" customFormat="1" x14ac:dyDescent="0.2">
      <c r="A147" s="244" t="s">
        <v>211</v>
      </c>
      <c r="B147" s="453" t="s">
        <v>212</v>
      </c>
      <c r="C147" s="52">
        <v>8</v>
      </c>
      <c r="D147" s="52">
        <v>6</v>
      </c>
      <c r="E147" s="52"/>
      <c r="F147" s="438">
        <v>14</v>
      </c>
    </row>
    <row r="148" spans="1:6" s="5" customFormat="1" x14ac:dyDescent="0.2">
      <c r="A148" s="245" t="s">
        <v>463</v>
      </c>
      <c r="B148" s="454" t="s">
        <v>464</v>
      </c>
      <c r="C148" s="53"/>
      <c r="D148" s="53">
        <v>1</v>
      </c>
      <c r="E148" s="53"/>
      <c r="F148" s="386">
        <v>1</v>
      </c>
    </row>
    <row r="149" spans="1:6" s="5" customFormat="1" x14ac:dyDescent="0.2">
      <c r="A149" s="244" t="s">
        <v>213</v>
      </c>
      <c r="B149" s="453" t="s">
        <v>214</v>
      </c>
      <c r="C149" s="52">
        <v>1</v>
      </c>
      <c r="D149" s="52"/>
      <c r="E149" s="52"/>
      <c r="F149" s="438">
        <v>1</v>
      </c>
    </row>
    <row r="150" spans="1:6" s="5" customFormat="1" x14ac:dyDescent="0.2">
      <c r="A150" s="245" t="s">
        <v>215</v>
      </c>
      <c r="B150" s="454" t="s">
        <v>216</v>
      </c>
      <c r="C150" s="53">
        <v>24</v>
      </c>
      <c r="D150" s="53">
        <v>25</v>
      </c>
      <c r="E150" s="53"/>
      <c r="F150" s="386">
        <v>49</v>
      </c>
    </row>
    <row r="151" spans="1:6" s="5" customFormat="1" x14ac:dyDescent="0.2">
      <c r="A151" s="244" t="s">
        <v>217</v>
      </c>
      <c r="B151" s="453" t="s">
        <v>218</v>
      </c>
      <c r="C151" s="52">
        <v>1</v>
      </c>
      <c r="D151" s="52">
        <v>3</v>
      </c>
      <c r="E151" s="52"/>
      <c r="F151" s="438">
        <v>4</v>
      </c>
    </row>
    <row r="152" spans="1:6" s="5" customFormat="1" x14ac:dyDescent="0.2">
      <c r="A152" s="245" t="s">
        <v>219</v>
      </c>
      <c r="B152" s="454" t="s">
        <v>220</v>
      </c>
      <c r="C152" s="53">
        <v>2</v>
      </c>
      <c r="D152" s="53">
        <v>4</v>
      </c>
      <c r="E152" s="53"/>
      <c r="F152" s="386">
        <v>6</v>
      </c>
    </row>
    <row r="153" spans="1:6" s="5" customFormat="1" x14ac:dyDescent="0.2">
      <c r="A153" s="244" t="s">
        <v>221</v>
      </c>
      <c r="B153" s="453" t="s">
        <v>222</v>
      </c>
      <c r="C153" s="52">
        <v>2</v>
      </c>
      <c r="D153" s="52">
        <v>3</v>
      </c>
      <c r="E153" s="52"/>
      <c r="F153" s="438">
        <v>5</v>
      </c>
    </row>
    <row r="154" spans="1:6" s="5" customFormat="1" x14ac:dyDescent="0.2">
      <c r="A154" s="245" t="s">
        <v>223</v>
      </c>
      <c r="B154" s="454" t="s">
        <v>224</v>
      </c>
      <c r="C154" s="53">
        <v>2</v>
      </c>
      <c r="D154" s="53">
        <v>4</v>
      </c>
      <c r="E154" s="53"/>
      <c r="F154" s="386">
        <v>6</v>
      </c>
    </row>
    <row r="155" spans="1:6" s="5" customFormat="1" x14ac:dyDescent="0.2">
      <c r="A155" s="244" t="s">
        <v>424</v>
      </c>
      <c r="B155" s="453" t="s">
        <v>425</v>
      </c>
      <c r="C155" s="52"/>
      <c r="D155" s="52">
        <v>2</v>
      </c>
      <c r="E155" s="52"/>
      <c r="F155" s="438">
        <v>2</v>
      </c>
    </row>
    <row r="156" spans="1:6" s="5" customFormat="1" x14ac:dyDescent="0.2">
      <c r="A156" s="245" t="s">
        <v>565</v>
      </c>
      <c r="B156" s="454" t="s">
        <v>566</v>
      </c>
      <c r="C156" s="53"/>
      <c r="D156" s="53">
        <v>1</v>
      </c>
      <c r="E156" s="53"/>
      <c r="F156" s="386">
        <v>1</v>
      </c>
    </row>
    <row r="157" spans="1:6" s="5" customFormat="1" x14ac:dyDescent="0.2">
      <c r="A157" s="244" t="s">
        <v>225</v>
      </c>
      <c r="B157" s="453" t="s">
        <v>226</v>
      </c>
      <c r="C157" s="52">
        <v>2</v>
      </c>
      <c r="D157" s="52">
        <v>1</v>
      </c>
      <c r="E157" s="52"/>
      <c r="F157" s="438">
        <v>3</v>
      </c>
    </row>
    <row r="158" spans="1:6" s="5" customFormat="1" x14ac:dyDescent="0.2">
      <c r="A158" s="245" t="s">
        <v>567</v>
      </c>
      <c r="B158" s="454" t="s">
        <v>568</v>
      </c>
      <c r="C158" s="53"/>
      <c r="D158" s="53">
        <v>1</v>
      </c>
      <c r="E158" s="53"/>
      <c r="F158" s="386">
        <v>1</v>
      </c>
    </row>
    <row r="159" spans="1:6" s="5" customFormat="1" x14ac:dyDescent="0.2">
      <c r="A159" s="244" t="s">
        <v>227</v>
      </c>
      <c r="B159" s="453" t="s">
        <v>228</v>
      </c>
      <c r="C159" s="52"/>
      <c r="D159" s="52">
        <v>2</v>
      </c>
      <c r="E159" s="52"/>
      <c r="F159" s="438">
        <v>2</v>
      </c>
    </row>
    <row r="160" spans="1:6" s="5" customFormat="1" x14ac:dyDescent="0.2">
      <c r="A160" s="245" t="s">
        <v>569</v>
      </c>
      <c r="B160" s="454" t="s">
        <v>570</v>
      </c>
      <c r="C160" s="53"/>
      <c r="D160" s="53">
        <v>1</v>
      </c>
      <c r="E160" s="53"/>
      <c r="F160" s="386">
        <v>1</v>
      </c>
    </row>
    <row r="161" spans="1:6" s="5" customFormat="1" x14ac:dyDescent="0.2">
      <c r="A161" s="244" t="s">
        <v>231</v>
      </c>
      <c r="B161" s="453" t="s">
        <v>232</v>
      </c>
      <c r="C161" s="52">
        <v>1</v>
      </c>
      <c r="D161" s="52">
        <v>2</v>
      </c>
      <c r="E161" s="52"/>
      <c r="F161" s="438">
        <v>3</v>
      </c>
    </row>
    <row r="162" spans="1:6" s="5" customFormat="1" x14ac:dyDescent="0.2">
      <c r="A162" s="245" t="s">
        <v>233</v>
      </c>
      <c r="B162" s="454" t="s">
        <v>234</v>
      </c>
      <c r="C162" s="53"/>
      <c r="D162" s="53">
        <v>1</v>
      </c>
      <c r="E162" s="53"/>
      <c r="F162" s="386">
        <v>1</v>
      </c>
    </row>
    <row r="163" spans="1:6" s="5" customFormat="1" x14ac:dyDescent="0.2">
      <c r="A163" s="244" t="s">
        <v>402</v>
      </c>
      <c r="B163" s="453" t="s">
        <v>403</v>
      </c>
      <c r="C163" s="52">
        <v>2</v>
      </c>
      <c r="D163" s="52">
        <v>8</v>
      </c>
      <c r="E163" s="52"/>
      <c r="F163" s="438">
        <v>10</v>
      </c>
    </row>
    <row r="164" spans="1:6" s="5" customFormat="1" x14ac:dyDescent="0.2">
      <c r="A164" s="245" t="s">
        <v>235</v>
      </c>
      <c r="B164" s="454" t="s">
        <v>236</v>
      </c>
      <c r="C164" s="53">
        <v>8</v>
      </c>
      <c r="D164" s="53">
        <v>7</v>
      </c>
      <c r="E164" s="53"/>
      <c r="F164" s="386">
        <v>15</v>
      </c>
    </row>
    <row r="165" spans="1:6" s="5" customFormat="1" x14ac:dyDescent="0.2">
      <c r="A165" s="244" t="s">
        <v>571</v>
      </c>
      <c r="B165" s="453" t="s">
        <v>572</v>
      </c>
      <c r="C165" s="52">
        <v>2</v>
      </c>
      <c r="D165" s="52">
        <v>4</v>
      </c>
      <c r="E165" s="52"/>
      <c r="F165" s="438">
        <v>6</v>
      </c>
    </row>
    <row r="166" spans="1:6" s="5" customFormat="1" x14ac:dyDescent="0.2">
      <c r="A166" s="245" t="s">
        <v>237</v>
      </c>
      <c r="B166" s="454" t="s">
        <v>238</v>
      </c>
      <c r="C166" s="53">
        <v>2</v>
      </c>
      <c r="D166" s="53">
        <v>7</v>
      </c>
      <c r="E166" s="53"/>
      <c r="F166" s="386">
        <v>9</v>
      </c>
    </row>
    <row r="167" spans="1:6" s="5" customFormat="1" x14ac:dyDescent="0.2">
      <c r="A167" s="244" t="s">
        <v>239</v>
      </c>
      <c r="B167" s="453" t="s">
        <v>240</v>
      </c>
      <c r="C167" s="52">
        <v>6</v>
      </c>
      <c r="D167" s="52">
        <v>10</v>
      </c>
      <c r="E167" s="52"/>
      <c r="F167" s="438">
        <v>16</v>
      </c>
    </row>
    <row r="168" spans="1:6" s="5" customFormat="1" x14ac:dyDescent="0.2">
      <c r="A168" s="245" t="s">
        <v>241</v>
      </c>
      <c r="B168" s="454" t="s">
        <v>242</v>
      </c>
      <c r="C168" s="53">
        <v>7</v>
      </c>
      <c r="D168" s="53">
        <v>4</v>
      </c>
      <c r="E168" s="53"/>
      <c r="F168" s="386">
        <v>11</v>
      </c>
    </row>
    <row r="169" spans="1:6" s="5" customFormat="1" x14ac:dyDescent="0.2">
      <c r="A169" s="244" t="s">
        <v>243</v>
      </c>
      <c r="B169" s="453" t="s">
        <v>244</v>
      </c>
      <c r="C169" s="52">
        <v>20</v>
      </c>
      <c r="D169" s="52">
        <v>5</v>
      </c>
      <c r="E169" s="52"/>
      <c r="F169" s="438">
        <v>25</v>
      </c>
    </row>
    <row r="170" spans="1:6" s="5" customFormat="1" x14ac:dyDescent="0.2">
      <c r="A170" s="245" t="s">
        <v>245</v>
      </c>
      <c r="B170" s="454" t="s">
        <v>246</v>
      </c>
      <c r="C170" s="53">
        <v>8</v>
      </c>
      <c r="D170" s="53">
        <v>13</v>
      </c>
      <c r="E170" s="53"/>
      <c r="F170" s="386">
        <v>21</v>
      </c>
    </row>
    <row r="171" spans="1:6" s="5" customFormat="1" x14ac:dyDescent="0.2">
      <c r="A171" s="244" t="s">
        <v>247</v>
      </c>
      <c r="B171" s="453" t="s">
        <v>248</v>
      </c>
      <c r="C171" s="52">
        <v>18</v>
      </c>
      <c r="D171" s="52">
        <v>14</v>
      </c>
      <c r="E171" s="52"/>
      <c r="F171" s="438">
        <v>32</v>
      </c>
    </row>
    <row r="172" spans="1:6" s="5" customFormat="1" x14ac:dyDescent="0.2">
      <c r="A172" s="245" t="s">
        <v>249</v>
      </c>
      <c r="B172" s="454" t="s">
        <v>250</v>
      </c>
      <c r="C172" s="53">
        <v>1</v>
      </c>
      <c r="D172" s="53">
        <v>1</v>
      </c>
      <c r="E172" s="53"/>
      <c r="F172" s="386">
        <v>2</v>
      </c>
    </row>
    <row r="173" spans="1:6" s="5" customFormat="1" x14ac:dyDescent="0.2">
      <c r="A173" s="244" t="s">
        <v>615</v>
      </c>
      <c r="B173" s="453" t="s">
        <v>616</v>
      </c>
      <c r="C173" s="52"/>
      <c r="D173" s="52">
        <v>1</v>
      </c>
      <c r="E173" s="52"/>
      <c r="F173" s="438">
        <v>1</v>
      </c>
    </row>
    <row r="174" spans="1:6" s="5" customFormat="1" x14ac:dyDescent="0.2">
      <c r="A174" s="245" t="s">
        <v>251</v>
      </c>
      <c r="B174" s="454" t="s">
        <v>252</v>
      </c>
      <c r="C174" s="53">
        <v>3</v>
      </c>
      <c r="D174" s="53">
        <v>8</v>
      </c>
      <c r="E174" s="53"/>
      <c r="F174" s="386">
        <v>11</v>
      </c>
    </row>
    <row r="175" spans="1:6" s="5" customFormat="1" x14ac:dyDescent="0.2">
      <c r="A175" s="244" t="s">
        <v>253</v>
      </c>
      <c r="B175" s="453" t="s">
        <v>254</v>
      </c>
      <c r="C175" s="52">
        <v>17</v>
      </c>
      <c r="D175" s="52">
        <v>2</v>
      </c>
      <c r="E175" s="52"/>
      <c r="F175" s="438">
        <v>19</v>
      </c>
    </row>
    <row r="176" spans="1:6" s="5" customFormat="1" x14ac:dyDescent="0.2">
      <c r="A176" s="245" t="s">
        <v>573</v>
      </c>
      <c r="B176" s="454" t="s">
        <v>574</v>
      </c>
      <c r="C176" s="53"/>
      <c r="D176" s="53">
        <v>3</v>
      </c>
      <c r="E176" s="53"/>
      <c r="F176" s="386">
        <v>3</v>
      </c>
    </row>
    <row r="177" spans="1:6" s="5" customFormat="1" x14ac:dyDescent="0.2">
      <c r="A177" s="244" t="s">
        <v>255</v>
      </c>
      <c r="B177" s="453" t="s">
        <v>256</v>
      </c>
      <c r="C177" s="52">
        <v>7</v>
      </c>
      <c r="D177" s="52">
        <v>7</v>
      </c>
      <c r="E177" s="52"/>
      <c r="F177" s="438">
        <v>14</v>
      </c>
    </row>
    <row r="178" spans="1:6" s="5" customFormat="1" x14ac:dyDescent="0.2">
      <c r="A178" s="245" t="s">
        <v>617</v>
      </c>
      <c r="B178" s="454" t="s">
        <v>618</v>
      </c>
      <c r="C178" s="53"/>
      <c r="D178" s="53">
        <v>3</v>
      </c>
      <c r="E178" s="53"/>
      <c r="F178" s="386">
        <v>3</v>
      </c>
    </row>
    <row r="179" spans="1:6" s="5" customFormat="1" x14ac:dyDescent="0.2">
      <c r="A179" s="244" t="s">
        <v>575</v>
      </c>
      <c r="B179" s="453" t="s">
        <v>576</v>
      </c>
      <c r="C179" s="52">
        <v>2</v>
      </c>
      <c r="D179" s="52"/>
      <c r="E179" s="52"/>
      <c r="F179" s="438">
        <v>2</v>
      </c>
    </row>
    <row r="180" spans="1:6" s="5" customFormat="1" x14ac:dyDescent="0.2">
      <c r="A180" s="245" t="s">
        <v>619</v>
      </c>
      <c r="B180" s="454" t="s">
        <v>620</v>
      </c>
      <c r="C180" s="53">
        <v>2</v>
      </c>
      <c r="D180" s="53"/>
      <c r="E180" s="53"/>
      <c r="F180" s="386">
        <v>2</v>
      </c>
    </row>
    <row r="181" spans="1:6" s="5" customFormat="1" x14ac:dyDescent="0.2">
      <c r="A181" s="244" t="s">
        <v>257</v>
      </c>
      <c r="B181" s="453" t="s">
        <v>258</v>
      </c>
      <c r="C181" s="52">
        <v>7</v>
      </c>
      <c r="D181" s="52">
        <v>9</v>
      </c>
      <c r="E181" s="52"/>
      <c r="F181" s="438">
        <v>16</v>
      </c>
    </row>
    <row r="182" spans="1:6" s="5" customFormat="1" x14ac:dyDescent="0.2">
      <c r="A182" s="245" t="s">
        <v>502</v>
      </c>
      <c r="B182" s="454" t="s">
        <v>503</v>
      </c>
      <c r="C182" s="53"/>
      <c r="D182" s="53">
        <v>1</v>
      </c>
      <c r="E182" s="53"/>
      <c r="F182" s="386">
        <v>1</v>
      </c>
    </row>
    <row r="183" spans="1:6" ht="13.5" thickBot="1" x14ac:dyDescent="0.25">
      <c r="A183" s="481" t="s">
        <v>1</v>
      </c>
      <c r="B183" s="482"/>
      <c r="C183" s="441">
        <v>2346</v>
      </c>
      <c r="D183" s="442">
        <v>2792</v>
      </c>
      <c r="E183" s="455">
        <v>21</v>
      </c>
      <c r="F183" s="456">
        <v>5159</v>
      </c>
    </row>
    <row r="184" spans="1:6" ht="13.5" thickBot="1" x14ac:dyDescent="0.25">
      <c r="A184" s="21"/>
      <c r="B184" s="23"/>
      <c r="C184" s="406"/>
      <c r="D184" s="406"/>
    </row>
    <row r="185" spans="1:6" ht="22.5" x14ac:dyDescent="0.2">
      <c r="A185" s="21"/>
      <c r="B185" s="407" t="s">
        <v>259</v>
      </c>
      <c r="C185" s="395" t="s">
        <v>504</v>
      </c>
      <c r="D185" s="395" t="s">
        <v>42</v>
      </c>
      <c r="E185" s="457" t="s">
        <v>344</v>
      </c>
      <c r="F185" s="458" t="s">
        <v>349</v>
      </c>
    </row>
    <row r="186" spans="1:6" x14ac:dyDescent="0.2">
      <c r="A186" s="21"/>
      <c r="B186" s="407" t="s">
        <v>260</v>
      </c>
      <c r="C186" s="439">
        <v>1182</v>
      </c>
      <c r="D186" s="439">
        <v>1306</v>
      </c>
      <c r="E186" s="439">
        <v>21</v>
      </c>
      <c r="F186" s="439">
        <v>2509</v>
      </c>
    </row>
    <row r="187" spans="1:6" x14ac:dyDescent="0.2">
      <c r="A187" s="21"/>
      <c r="B187" s="407" t="s">
        <v>261</v>
      </c>
      <c r="C187" s="440">
        <v>755</v>
      </c>
      <c r="D187" s="440">
        <v>1122</v>
      </c>
      <c r="E187" s="440">
        <v>0</v>
      </c>
      <c r="F187" s="440">
        <v>1877</v>
      </c>
    </row>
    <row r="188" spans="1:6" x14ac:dyDescent="0.2">
      <c r="A188" s="21"/>
      <c r="B188" s="407" t="s">
        <v>262</v>
      </c>
      <c r="C188" s="439">
        <v>409</v>
      </c>
      <c r="D188" s="439">
        <v>364</v>
      </c>
      <c r="E188" s="439">
        <v>0</v>
      </c>
      <c r="F188" s="439">
        <v>773</v>
      </c>
    </row>
    <row r="203" spans="2:5" s="24" customFormat="1" ht="22.5" customHeight="1" x14ac:dyDescent="0.2">
      <c r="B203" s="1"/>
      <c r="C203" s="22"/>
      <c r="D203" s="22"/>
      <c r="E203" s="1"/>
    </row>
  </sheetData>
  <mergeCells count="5">
    <mergeCell ref="A5:A6"/>
    <mergeCell ref="B5:B6"/>
    <mergeCell ref="A183:B183"/>
    <mergeCell ref="A2:F4"/>
    <mergeCell ref="A1:F1"/>
  </mergeCells>
  <printOptions horizontalCentered="1"/>
  <pageMargins left="0.98425196850393704" right="0.39370078740157483" top="0.39370078740157483" bottom="0.39370078740157483" header="0" footer="0"/>
  <pageSetup paperSize="9" scale="84" fitToHeight="0" orientation="portrait" r:id="rId1"/>
  <rowBreaks count="1" manualBreakCount="1">
    <brk id="2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L157"/>
  <sheetViews>
    <sheetView view="pageBreakPreview" topLeftCell="A4" zoomScale="80" zoomScaleNormal="70" zoomScaleSheetLayoutView="80" workbookViewId="0">
      <selection activeCell="G29" sqref="G29"/>
    </sheetView>
  </sheetViews>
  <sheetFormatPr defaultRowHeight="12.75" x14ac:dyDescent="0.2"/>
  <cols>
    <col min="1" max="1" width="8.85546875" style="29"/>
    <col min="2" max="2" width="81.28515625" style="30" customWidth="1"/>
    <col min="3" max="6" width="13.140625" style="30" customWidth="1"/>
    <col min="7" max="7" width="13.140625" style="29" customWidth="1"/>
    <col min="8" max="258" width="8.85546875" style="29"/>
    <col min="259" max="259" width="42.5703125" style="29" customWidth="1"/>
    <col min="260" max="263" width="24.28515625" style="29" customWidth="1"/>
    <col min="264" max="514" width="8.85546875" style="29"/>
    <col min="515" max="515" width="42.5703125" style="29" customWidth="1"/>
    <col min="516" max="519" width="24.28515625" style="29" customWidth="1"/>
    <col min="520" max="770" width="8.85546875" style="29"/>
    <col min="771" max="771" width="42.5703125" style="29" customWidth="1"/>
    <col min="772" max="775" width="24.28515625" style="29" customWidth="1"/>
    <col min="776" max="1026" width="8.85546875" style="29"/>
    <col min="1027" max="1027" width="42.5703125" style="29" customWidth="1"/>
    <col min="1028" max="1031" width="24.28515625" style="29" customWidth="1"/>
    <col min="1032" max="1282" width="8.85546875" style="29"/>
    <col min="1283" max="1283" width="42.5703125" style="29" customWidth="1"/>
    <col min="1284" max="1287" width="24.28515625" style="29" customWidth="1"/>
    <col min="1288" max="1538" width="8.85546875" style="29"/>
    <col min="1539" max="1539" width="42.5703125" style="29" customWidth="1"/>
    <col min="1540" max="1543" width="24.28515625" style="29" customWidth="1"/>
    <col min="1544" max="1794" width="8.85546875" style="29"/>
    <col min="1795" max="1795" width="42.5703125" style="29" customWidth="1"/>
    <col min="1796" max="1799" width="24.28515625" style="29" customWidth="1"/>
    <col min="1800" max="2050" width="8.85546875" style="29"/>
    <col min="2051" max="2051" width="42.5703125" style="29" customWidth="1"/>
    <col min="2052" max="2055" width="24.28515625" style="29" customWidth="1"/>
    <col min="2056" max="2306" width="8.85546875" style="29"/>
    <col min="2307" max="2307" width="42.5703125" style="29" customWidth="1"/>
    <col min="2308" max="2311" width="24.28515625" style="29" customWidth="1"/>
    <col min="2312" max="2562" width="8.85546875" style="29"/>
    <col min="2563" max="2563" width="42.5703125" style="29" customWidth="1"/>
    <col min="2564" max="2567" width="24.28515625" style="29" customWidth="1"/>
    <col min="2568" max="2818" width="8.85546875" style="29"/>
    <col min="2819" max="2819" width="42.5703125" style="29" customWidth="1"/>
    <col min="2820" max="2823" width="24.28515625" style="29" customWidth="1"/>
    <col min="2824" max="3074" width="8.85546875" style="29"/>
    <col min="3075" max="3075" width="42.5703125" style="29" customWidth="1"/>
    <col min="3076" max="3079" width="24.28515625" style="29" customWidth="1"/>
    <col min="3080" max="3330" width="8.85546875" style="29"/>
    <col min="3331" max="3331" width="42.5703125" style="29" customWidth="1"/>
    <col min="3332" max="3335" width="24.28515625" style="29" customWidth="1"/>
    <col min="3336" max="3586" width="8.85546875" style="29"/>
    <col min="3587" max="3587" width="42.5703125" style="29" customWidth="1"/>
    <col min="3588" max="3591" width="24.28515625" style="29" customWidth="1"/>
    <col min="3592" max="3842" width="8.85546875" style="29"/>
    <col min="3843" max="3843" width="42.5703125" style="29" customWidth="1"/>
    <col min="3844" max="3847" width="24.28515625" style="29" customWidth="1"/>
    <col min="3848" max="4098" width="8.85546875" style="29"/>
    <col min="4099" max="4099" width="42.5703125" style="29" customWidth="1"/>
    <col min="4100" max="4103" width="24.28515625" style="29" customWidth="1"/>
    <col min="4104" max="4354" width="8.85546875" style="29"/>
    <col min="4355" max="4355" width="42.5703125" style="29" customWidth="1"/>
    <col min="4356" max="4359" width="24.28515625" style="29" customWidth="1"/>
    <col min="4360" max="4610" width="8.85546875" style="29"/>
    <col min="4611" max="4611" width="42.5703125" style="29" customWidth="1"/>
    <col min="4612" max="4615" width="24.28515625" style="29" customWidth="1"/>
    <col min="4616" max="4866" width="8.85546875" style="29"/>
    <col min="4867" max="4867" width="42.5703125" style="29" customWidth="1"/>
    <col min="4868" max="4871" width="24.28515625" style="29" customWidth="1"/>
    <col min="4872" max="5122" width="8.85546875" style="29"/>
    <col min="5123" max="5123" width="42.5703125" style="29" customWidth="1"/>
    <col min="5124" max="5127" width="24.28515625" style="29" customWidth="1"/>
    <col min="5128" max="5378" width="8.85546875" style="29"/>
    <col min="5379" max="5379" width="42.5703125" style="29" customWidth="1"/>
    <col min="5380" max="5383" width="24.28515625" style="29" customWidth="1"/>
    <col min="5384" max="5634" width="8.85546875" style="29"/>
    <col min="5635" max="5635" width="42.5703125" style="29" customWidth="1"/>
    <col min="5636" max="5639" width="24.28515625" style="29" customWidth="1"/>
    <col min="5640" max="5890" width="8.85546875" style="29"/>
    <col min="5891" max="5891" width="42.5703125" style="29" customWidth="1"/>
    <col min="5892" max="5895" width="24.28515625" style="29" customWidth="1"/>
    <col min="5896" max="6146" width="8.85546875" style="29"/>
    <col min="6147" max="6147" width="42.5703125" style="29" customWidth="1"/>
    <col min="6148" max="6151" width="24.28515625" style="29" customWidth="1"/>
    <col min="6152" max="6402" width="8.85546875" style="29"/>
    <col min="6403" max="6403" width="42.5703125" style="29" customWidth="1"/>
    <col min="6404" max="6407" width="24.28515625" style="29" customWidth="1"/>
    <col min="6408" max="6658" width="8.85546875" style="29"/>
    <col min="6659" max="6659" width="42.5703125" style="29" customWidth="1"/>
    <col min="6660" max="6663" width="24.28515625" style="29" customWidth="1"/>
    <col min="6664" max="6914" width="8.85546875" style="29"/>
    <col min="6915" max="6915" width="42.5703125" style="29" customWidth="1"/>
    <col min="6916" max="6919" width="24.28515625" style="29" customWidth="1"/>
    <col min="6920" max="7170" width="8.85546875" style="29"/>
    <col min="7171" max="7171" width="42.5703125" style="29" customWidth="1"/>
    <col min="7172" max="7175" width="24.28515625" style="29" customWidth="1"/>
    <col min="7176" max="7426" width="8.85546875" style="29"/>
    <col min="7427" max="7427" width="42.5703125" style="29" customWidth="1"/>
    <col min="7428" max="7431" width="24.28515625" style="29" customWidth="1"/>
    <col min="7432" max="7682" width="8.85546875" style="29"/>
    <col min="7683" max="7683" width="42.5703125" style="29" customWidth="1"/>
    <col min="7684" max="7687" width="24.28515625" style="29" customWidth="1"/>
    <col min="7688" max="7938" width="8.85546875" style="29"/>
    <col min="7939" max="7939" width="42.5703125" style="29" customWidth="1"/>
    <col min="7940" max="7943" width="24.28515625" style="29" customWidth="1"/>
    <col min="7944" max="8194" width="8.85546875" style="29"/>
    <col min="8195" max="8195" width="42.5703125" style="29" customWidth="1"/>
    <col min="8196" max="8199" width="24.28515625" style="29" customWidth="1"/>
    <col min="8200" max="8450" width="8.85546875" style="29"/>
    <col min="8451" max="8451" width="42.5703125" style="29" customWidth="1"/>
    <col min="8452" max="8455" width="24.28515625" style="29" customWidth="1"/>
    <col min="8456" max="8706" width="8.85546875" style="29"/>
    <col min="8707" max="8707" width="42.5703125" style="29" customWidth="1"/>
    <col min="8708" max="8711" width="24.28515625" style="29" customWidth="1"/>
    <col min="8712" max="8962" width="8.85546875" style="29"/>
    <col min="8963" max="8963" width="42.5703125" style="29" customWidth="1"/>
    <col min="8964" max="8967" width="24.28515625" style="29" customWidth="1"/>
    <col min="8968" max="9218" width="8.85546875" style="29"/>
    <col min="9219" max="9219" width="42.5703125" style="29" customWidth="1"/>
    <col min="9220" max="9223" width="24.28515625" style="29" customWidth="1"/>
    <col min="9224" max="9474" width="8.85546875" style="29"/>
    <col min="9475" max="9475" width="42.5703125" style="29" customWidth="1"/>
    <col min="9476" max="9479" width="24.28515625" style="29" customWidth="1"/>
    <col min="9480" max="9730" width="8.85546875" style="29"/>
    <col min="9731" max="9731" width="42.5703125" style="29" customWidth="1"/>
    <col min="9732" max="9735" width="24.28515625" style="29" customWidth="1"/>
    <col min="9736" max="9986" width="8.85546875" style="29"/>
    <col min="9987" max="9987" width="42.5703125" style="29" customWidth="1"/>
    <col min="9988" max="9991" width="24.28515625" style="29" customWidth="1"/>
    <col min="9992" max="10242" width="8.85546875" style="29"/>
    <col min="10243" max="10243" width="42.5703125" style="29" customWidth="1"/>
    <col min="10244" max="10247" width="24.28515625" style="29" customWidth="1"/>
    <col min="10248" max="10498" width="8.85546875" style="29"/>
    <col min="10499" max="10499" width="42.5703125" style="29" customWidth="1"/>
    <col min="10500" max="10503" width="24.28515625" style="29" customWidth="1"/>
    <col min="10504" max="10754" width="8.85546875" style="29"/>
    <col min="10755" max="10755" width="42.5703125" style="29" customWidth="1"/>
    <col min="10756" max="10759" width="24.28515625" style="29" customWidth="1"/>
    <col min="10760" max="11010" width="8.85546875" style="29"/>
    <col min="11011" max="11011" width="42.5703125" style="29" customWidth="1"/>
    <col min="11012" max="11015" width="24.28515625" style="29" customWidth="1"/>
    <col min="11016" max="11266" width="8.85546875" style="29"/>
    <col min="11267" max="11267" width="42.5703125" style="29" customWidth="1"/>
    <col min="11268" max="11271" width="24.28515625" style="29" customWidth="1"/>
    <col min="11272" max="11522" width="8.85546875" style="29"/>
    <col min="11523" max="11523" width="42.5703125" style="29" customWidth="1"/>
    <col min="11524" max="11527" width="24.28515625" style="29" customWidth="1"/>
    <col min="11528" max="11778" width="8.85546875" style="29"/>
    <col min="11779" max="11779" width="42.5703125" style="29" customWidth="1"/>
    <col min="11780" max="11783" width="24.28515625" style="29" customWidth="1"/>
    <col min="11784" max="12034" width="8.85546875" style="29"/>
    <col min="12035" max="12035" width="42.5703125" style="29" customWidth="1"/>
    <col min="12036" max="12039" width="24.28515625" style="29" customWidth="1"/>
    <col min="12040" max="12290" width="8.85546875" style="29"/>
    <col min="12291" max="12291" width="42.5703125" style="29" customWidth="1"/>
    <col min="12292" max="12295" width="24.28515625" style="29" customWidth="1"/>
    <col min="12296" max="12546" width="8.85546875" style="29"/>
    <col min="12547" max="12547" width="42.5703125" style="29" customWidth="1"/>
    <col min="12548" max="12551" width="24.28515625" style="29" customWidth="1"/>
    <col min="12552" max="12802" width="8.85546875" style="29"/>
    <col min="12803" max="12803" width="42.5703125" style="29" customWidth="1"/>
    <col min="12804" max="12807" width="24.28515625" style="29" customWidth="1"/>
    <col min="12808" max="13058" width="8.85546875" style="29"/>
    <col min="13059" max="13059" width="42.5703125" style="29" customWidth="1"/>
    <col min="13060" max="13063" width="24.28515625" style="29" customWidth="1"/>
    <col min="13064" max="13314" width="8.85546875" style="29"/>
    <col min="13315" max="13315" width="42.5703125" style="29" customWidth="1"/>
    <col min="13316" max="13319" width="24.28515625" style="29" customWidth="1"/>
    <col min="13320" max="13570" width="8.85546875" style="29"/>
    <col min="13571" max="13571" width="42.5703125" style="29" customWidth="1"/>
    <col min="13572" max="13575" width="24.28515625" style="29" customWidth="1"/>
    <col min="13576" max="13826" width="8.85546875" style="29"/>
    <col min="13827" max="13827" width="42.5703125" style="29" customWidth="1"/>
    <col min="13828" max="13831" width="24.28515625" style="29" customWidth="1"/>
    <col min="13832" max="14082" width="8.85546875" style="29"/>
    <col min="14083" max="14083" width="42.5703125" style="29" customWidth="1"/>
    <col min="14084" max="14087" width="24.28515625" style="29" customWidth="1"/>
    <col min="14088" max="14338" width="8.85546875" style="29"/>
    <col min="14339" max="14339" width="42.5703125" style="29" customWidth="1"/>
    <col min="14340" max="14343" width="24.28515625" style="29" customWidth="1"/>
    <col min="14344" max="14594" width="8.85546875" style="29"/>
    <col min="14595" max="14595" width="42.5703125" style="29" customWidth="1"/>
    <col min="14596" max="14599" width="24.28515625" style="29" customWidth="1"/>
    <col min="14600" max="14850" width="8.85546875" style="29"/>
    <col min="14851" max="14851" width="42.5703125" style="29" customWidth="1"/>
    <col min="14852" max="14855" width="24.28515625" style="29" customWidth="1"/>
    <col min="14856" max="15106" width="8.85546875" style="29"/>
    <col min="15107" max="15107" width="42.5703125" style="29" customWidth="1"/>
    <col min="15108" max="15111" width="24.28515625" style="29" customWidth="1"/>
    <col min="15112" max="15362" width="8.85546875" style="29"/>
    <col min="15363" max="15363" width="42.5703125" style="29" customWidth="1"/>
    <col min="15364" max="15367" width="24.28515625" style="29" customWidth="1"/>
    <col min="15368" max="15618" width="8.85546875" style="29"/>
    <col min="15619" max="15619" width="42.5703125" style="29" customWidth="1"/>
    <col min="15620" max="15623" width="24.28515625" style="29" customWidth="1"/>
    <col min="15624" max="15874" width="8.85546875" style="29"/>
    <col min="15875" max="15875" width="42.5703125" style="29" customWidth="1"/>
    <col min="15876" max="15879" width="24.28515625" style="29" customWidth="1"/>
    <col min="15880" max="16130" width="8.85546875" style="29"/>
    <col min="16131" max="16131" width="42.5703125" style="29" customWidth="1"/>
    <col min="16132" max="16135" width="24.28515625" style="29" customWidth="1"/>
    <col min="16136" max="16383" width="8.85546875" style="29"/>
    <col min="16384" max="16384" width="8.85546875" style="29" customWidth="1"/>
  </cols>
  <sheetData>
    <row r="1" spans="1:12" x14ac:dyDescent="0.2">
      <c r="D1" s="486" t="s">
        <v>270</v>
      </c>
      <c r="E1" s="486"/>
      <c r="F1" s="486"/>
      <c r="G1" s="486"/>
    </row>
    <row r="3" spans="1:12" ht="15.75" customHeight="1" x14ac:dyDescent="0.2">
      <c r="A3" s="487" t="s">
        <v>621</v>
      </c>
      <c r="B3" s="487"/>
      <c r="C3" s="487"/>
      <c r="D3" s="487"/>
      <c r="E3" s="487"/>
      <c r="F3" s="487"/>
      <c r="G3" s="487"/>
    </row>
    <row r="4" spans="1:12" ht="15.75" thickBot="1" x14ac:dyDescent="0.3">
      <c r="B4" s="32"/>
      <c r="C4" s="351"/>
      <c r="D4" s="351"/>
      <c r="E4" s="351"/>
      <c r="F4" s="32"/>
      <c r="G4" s="32"/>
    </row>
    <row r="5" spans="1:12" ht="67.5" customHeight="1" x14ac:dyDescent="0.2">
      <c r="A5" s="353" t="s">
        <v>269</v>
      </c>
      <c r="B5" s="352" t="s">
        <v>436</v>
      </c>
      <c r="C5" s="352" t="s">
        <v>268</v>
      </c>
      <c r="D5" s="352" t="s">
        <v>409</v>
      </c>
      <c r="E5" s="352" t="s">
        <v>475</v>
      </c>
      <c r="F5" s="352" t="s">
        <v>267</v>
      </c>
      <c r="G5" s="354" t="s">
        <v>410</v>
      </c>
    </row>
    <row r="6" spans="1:12" s="178" customFormat="1" ht="17.25" customHeight="1" x14ac:dyDescent="0.2">
      <c r="A6" s="459">
        <v>1</v>
      </c>
      <c r="B6" s="460" t="s">
        <v>426</v>
      </c>
      <c r="C6" s="461">
        <v>4</v>
      </c>
      <c r="D6" s="461">
        <v>75</v>
      </c>
      <c r="E6" s="461">
        <v>110</v>
      </c>
      <c r="F6" s="462">
        <v>189</v>
      </c>
      <c r="G6" s="463">
        <f>F6/4792</f>
        <v>3.9440734557595995E-2</v>
      </c>
      <c r="I6" s="179"/>
      <c r="J6" s="179"/>
      <c r="K6" s="179"/>
      <c r="L6" s="179"/>
    </row>
    <row r="7" spans="1:12" ht="17.25" customHeight="1" x14ac:dyDescent="0.2">
      <c r="A7" s="420">
        <v>2</v>
      </c>
      <c r="B7" s="464" t="s">
        <v>429</v>
      </c>
      <c r="C7" s="421">
        <v>1</v>
      </c>
      <c r="D7" s="421">
        <v>55</v>
      </c>
      <c r="E7" s="421">
        <v>23</v>
      </c>
      <c r="F7" s="422">
        <v>79</v>
      </c>
      <c r="G7" s="423">
        <f t="shared" ref="G7:G18" si="0">F7/4792</f>
        <v>1.6485809682804674E-2</v>
      </c>
      <c r="I7" s="30"/>
      <c r="J7" s="30"/>
      <c r="K7" s="30"/>
      <c r="L7" s="30"/>
    </row>
    <row r="8" spans="1:12" s="178" customFormat="1" ht="17.25" customHeight="1" x14ac:dyDescent="0.2">
      <c r="A8" s="459">
        <v>3</v>
      </c>
      <c r="B8" s="460" t="s">
        <v>431</v>
      </c>
      <c r="C8" s="461">
        <v>2</v>
      </c>
      <c r="D8" s="461">
        <v>37</v>
      </c>
      <c r="E8" s="461">
        <v>23</v>
      </c>
      <c r="F8" s="462">
        <v>62</v>
      </c>
      <c r="G8" s="463">
        <f t="shared" si="0"/>
        <v>1.2938230383973289E-2</v>
      </c>
      <c r="I8" s="179"/>
      <c r="J8" s="179"/>
      <c r="K8" s="179"/>
      <c r="L8" s="179"/>
    </row>
    <row r="9" spans="1:12" s="178" customFormat="1" ht="17.25" customHeight="1" x14ac:dyDescent="0.2">
      <c r="A9" s="420">
        <v>4</v>
      </c>
      <c r="B9" s="464" t="s">
        <v>428</v>
      </c>
      <c r="C9" s="421">
        <v>1</v>
      </c>
      <c r="D9" s="421">
        <v>23</v>
      </c>
      <c r="E9" s="421">
        <v>18</v>
      </c>
      <c r="F9" s="422">
        <v>42</v>
      </c>
      <c r="G9" s="423">
        <f t="shared" si="0"/>
        <v>8.764607679465776E-3</v>
      </c>
      <c r="I9" s="179"/>
      <c r="J9" s="179"/>
      <c r="K9" s="179"/>
      <c r="L9" s="179"/>
    </row>
    <row r="10" spans="1:12" s="178" customFormat="1" ht="17.25" customHeight="1" x14ac:dyDescent="0.2">
      <c r="A10" s="459">
        <v>5</v>
      </c>
      <c r="B10" s="460" t="s">
        <v>432</v>
      </c>
      <c r="C10" s="461"/>
      <c r="D10" s="461">
        <v>16</v>
      </c>
      <c r="E10" s="461">
        <v>18</v>
      </c>
      <c r="F10" s="462">
        <v>34</v>
      </c>
      <c r="G10" s="463">
        <f t="shared" si="0"/>
        <v>7.0951585976627716E-3</v>
      </c>
      <c r="I10" s="179"/>
      <c r="J10" s="179"/>
      <c r="K10" s="179"/>
      <c r="L10" s="179"/>
    </row>
    <row r="11" spans="1:12" s="178" customFormat="1" ht="17.25" customHeight="1" x14ac:dyDescent="0.2">
      <c r="A11" s="420">
        <v>6</v>
      </c>
      <c r="B11" s="464" t="s">
        <v>430</v>
      </c>
      <c r="C11" s="421">
        <v>1</v>
      </c>
      <c r="D11" s="421">
        <v>18</v>
      </c>
      <c r="E11" s="421">
        <v>12</v>
      </c>
      <c r="F11" s="422">
        <v>31</v>
      </c>
      <c r="G11" s="423">
        <f t="shared" si="0"/>
        <v>6.4691151919866446E-3</v>
      </c>
      <c r="I11" s="179"/>
      <c r="J11" s="3">
        <v>4792</v>
      </c>
      <c r="K11" s="179"/>
      <c r="L11" s="179"/>
    </row>
    <row r="12" spans="1:12" s="178" customFormat="1" ht="17.25" customHeight="1" x14ac:dyDescent="0.2">
      <c r="A12" s="459">
        <v>7</v>
      </c>
      <c r="B12" s="460" t="s">
        <v>434</v>
      </c>
      <c r="C12" s="461">
        <v>1</v>
      </c>
      <c r="D12" s="461">
        <v>12</v>
      </c>
      <c r="E12" s="461">
        <v>10</v>
      </c>
      <c r="F12" s="462">
        <v>23</v>
      </c>
      <c r="G12" s="463">
        <f t="shared" si="0"/>
        <v>4.7996661101836393E-3</v>
      </c>
      <c r="I12" s="179"/>
      <c r="J12" s="179"/>
      <c r="K12" s="179"/>
      <c r="L12" s="179"/>
    </row>
    <row r="13" spans="1:12" s="178" customFormat="1" ht="17.25" customHeight="1" x14ac:dyDescent="0.2">
      <c r="A13" s="420">
        <v>8</v>
      </c>
      <c r="B13" s="464" t="s">
        <v>427</v>
      </c>
      <c r="C13" s="421"/>
      <c r="D13" s="421">
        <v>6</v>
      </c>
      <c r="E13" s="421">
        <v>5</v>
      </c>
      <c r="F13" s="422">
        <v>11</v>
      </c>
      <c r="G13" s="423">
        <f t="shared" si="0"/>
        <v>2.2954924874791318E-3</v>
      </c>
      <c r="I13" s="179"/>
      <c r="J13" s="179"/>
      <c r="K13" s="179"/>
      <c r="L13" s="179"/>
    </row>
    <row r="14" spans="1:12" s="178" customFormat="1" ht="17.25" customHeight="1" x14ac:dyDescent="0.2">
      <c r="A14" s="459">
        <v>9</v>
      </c>
      <c r="B14" s="460" t="s">
        <v>433</v>
      </c>
      <c r="C14" s="461"/>
      <c r="D14" s="461">
        <v>2</v>
      </c>
      <c r="E14" s="461">
        <v>5</v>
      </c>
      <c r="F14" s="462">
        <v>7</v>
      </c>
      <c r="G14" s="463">
        <f t="shared" si="0"/>
        <v>1.4607679465776294E-3</v>
      </c>
      <c r="I14" s="179"/>
      <c r="J14" s="179"/>
      <c r="K14" s="179"/>
      <c r="L14" s="179"/>
    </row>
    <row r="15" spans="1:12" s="178" customFormat="1" ht="17.25" customHeight="1" x14ac:dyDescent="0.2">
      <c r="A15" s="420">
        <v>10</v>
      </c>
      <c r="B15" s="464" t="s">
        <v>505</v>
      </c>
      <c r="C15" s="421"/>
      <c r="D15" s="421">
        <v>1</v>
      </c>
      <c r="E15" s="421">
        <v>5</v>
      </c>
      <c r="F15" s="422">
        <v>6</v>
      </c>
      <c r="G15" s="423">
        <f t="shared" si="0"/>
        <v>1.2520868113522537E-3</v>
      </c>
      <c r="I15" s="179"/>
      <c r="J15" s="179"/>
      <c r="K15" s="179"/>
      <c r="L15" s="179"/>
    </row>
    <row r="16" spans="1:12" s="178" customFormat="1" ht="17.25" customHeight="1" x14ac:dyDescent="0.2">
      <c r="A16" s="459">
        <v>11</v>
      </c>
      <c r="B16" s="460" t="s">
        <v>435</v>
      </c>
      <c r="C16" s="461"/>
      <c r="D16" s="461">
        <v>4</v>
      </c>
      <c r="E16" s="461">
        <v>1</v>
      </c>
      <c r="F16" s="462">
        <v>5</v>
      </c>
      <c r="G16" s="463">
        <f t="shared" si="0"/>
        <v>1.0434056761268781E-3</v>
      </c>
      <c r="I16" s="179"/>
      <c r="J16" s="179"/>
      <c r="K16" s="179"/>
      <c r="L16" s="179"/>
    </row>
    <row r="17" spans="1:12" s="178" customFormat="1" ht="17.25" customHeight="1" x14ac:dyDescent="0.2">
      <c r="A17" s="420">
        <v>12</v>
      </c>
      <c r="B17" s="464" t="s">
        <v>578</v>
      </c>
      <c r="C17" s="421"/>
      <c r="D17" s="421">
        <v>1</v>
      </c>
      <c r="E17" s="421">
        <v>2</v>
      </c>
      <c r="F17" s="422">
        <v>3</v>
      </c>
      <c r="G17" s="423">
        <f t="shared" si="0"/>
        <v>6.2604340567612687E-4</v>
      </c>
      <c r="I17" s="179"/>
      <c r="J17" s="179"/>
      <c r="K17" s="179"/>
      <c r="L17" s="179"/>
    </row>
    <row r="18" spans="1:12" s="178" customFormat="1" ht="17.25" customHeight="1" x14ac:dyDescent="0.2">
      <c r="A18" s="459">
        <v>13</v>
      </c>
      <c r="B18" s="460" t="s">
        <v>506</v>
      </c>
      <c r="C18" s="461"/>
      <c r="D18" s="461">
        <v>2</v>
      </c>
      <c r="E18" s="461">
        <v>1</v>
      </c>
      <c r="F18" s="462">
        <v>3</v>
      </c>
      <c r="G18" s="463">
        <f t="shared" si="0"/>
        <v>6.2604340567612687E-4</v>
      </c>
      <c r="I18" s="179"/>
      <c r="J18" s="179"/>
      <c r="K18" s="179"/>
      <c r="L18" s="179"/>
    </row>
    <row r="19" spans="1:12" s="180" customFormat="1" ht="22.5" customHeight="1" thickBot="1" x14ac:dyDescent="0.25">
      <c r="A19" s="488" t="s">
        <v>1</v>
      </c>
      <c r="B19" s="489"/>
      <c r="C19" s="408">
        <v>10</v>
      </c>
      <c r="D19" s="408">
        <v>252</v>
      </c>
      <c r="E19" s="408">
        <v>233</v>
      </c>
      <c r="F19" s="409">
        <v>495</v>
      </c>
      <c r="G19" s="419">
        <f>F19/4792</f>
        <v>0.10329716193656094</v>
      </c>
      <c r="J19" s="181"/>
      <c r="K19" s="181"/>
      <c r="L19" s="181"/>
    </row>
    <row r="20" spans="1:12" x14ac:dyDescent="0.2">
      <c r="A20" s="31"/>
      <c r="C20" s="246">
        <f>C19/'Anexa 01'!$E$13</f>
        <v>3.4602076124567477E-2</v>
      </c>
      <c r="D20" s="246">
        <f>D19/'Anexa 01'!$E$10</f>
        <v>0.11748251748251748</v>
      </c>
      <c r="E20" s="246">
        <f>E19/'Anexa 01'!$E$12</f>
        <v>9.8938428874734613E-2</v>
      </c>
    </row>
    <row r="21" spans="1:12" x14ac:dyDescent="0.2">
      <c r="A21" s="31"/>
    </row>
    <row r="22" spans="1:12" x14ac:dyDescent="0.2">
      <c r="A22" s="31"/>
    </row>
    <row r="23" spans="1:12" x14ac:dyDescent="0.2">
      <c r="A23" s="31"/>
    </row>
    <row r="24" spans="1:12" x14ac:dyDescent="0.2">
      <c r="A24" s="31"/>
    </row>
    <row r="25" spans="1:12" x14ac:dyDescent="0.2">
      <c r="A25" s="31"/>
    </row>
    <row r="26" spans="1:12" x14ac:dyDescent="0.2">
      <c r="A26" s="31"/>
    </row>
    <row r="27" spans="1:12" x14ac:dyDescent="0.2">
      <c r="A27" s="31"/>
    </row>
    <row r="28" spans="1:12" x14ac:dyDescent="0.2">
      <c r="A28" s="31"/>
    </row>
    <row r="29" spans="1:12" x14ac:dyDescent="0.2">
      <c r="A29" s="31"/>
    </row>
    <row r="30" spans="1:12" x14ac:dyDescent="0.2">
      <c r="A30" s="31"/>
    </row>
    <row r="31" spans="1:12" x14ac:dyDescent="0.2">
      <c r="A31" s="31"/>
    </row>
    <row r="155" spans="3:4" x14ac:dyDescent="0.2">
      <c r="C155" s="30">
        <f>SUM(C6:C89)</f>
        <v>20.034602076124568</v>
      </c>
      <c r="D155" s="30">
        <f>SUM(D6:D89)</f>
        <v>504.11748251748253</v>
      </c>
    </row>
    <row r="156" spans="3:4" x14ac:dyDescent="0.2">
      <c r="C156" s="30">
        <f>SUM(C90:C94)</f>
        <v>0</v>
      </c>
      <c r="D156" s="30">
        <f t="shared" ref="D156" si="1">SUM(D90:D94)</f>
        <v>0</v>
      </c>
    </row>
    <row r="157" spans="3:4" x14ac:dyDescent="0.2">
      <c r="C157" s="30">
        <f>SUM(C95:C151)</f>
        <v>0</v>
      </c>
      <c r="D157" s="30">
        <f t="shared" ref="D157" si="2">SUM(D95:D151)</f>
        <v>0</v>
      </c>
    </row>
  </sheetData>
  <mergeCells count="3">
    <mergeCell ref="D1:G1"/>
    <mergeCell ref="A3:G3"/>
    <mergeCell ref="A19:B19"/>
  </mergeCells>
  <printOptions horizontalCentered="1"/>
  <pageMargins left="0.98425196850393704" right="0.39370078740157483" top="0.39370078740157483" bottom="0.39370078740157483" header="0" footer="0"/>
  <pageSetup paperSize="9" scale="8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DZ168"/>
  <sheetViews>
    <sheetView view="pageBreakPreview" topLeftCell="C1" zoomScaleSheetLayoutView="100" workbookViewId="0">
      <pane ySplit="7" topLeftCell="A215" activePane="bottomLeft" state="frozen"/>
      <selection activeCell="B32" sqref="B32"/>
      <selection pane="bottomLeft" activeCell="O157" sqref="O157"/>
    </sheetView>
  </sheetViews>
  <sheetFormatPr defaultColWidth="4.7109375" defaultRowHeight="12.75" x14ac:dyDescent="0.2"/>
  <cols>
    <col min="1" max="1" width="5.28515625" style="12" customWidth="1"/>
    <col min="2" max="2" width="31.28515625" style="33" bestFit="1" customWidth="1"/>
    <col min="3" max="3" width="5.140625" style="12" customWidth="1"/>
    <col min="4" max="4" width="10.85546875" style="11" customWidth="1"/>
    <col min="5" max="5" width="5.140625" style="12" customWidth="1"/>
    <col min="6" max="6" width="10.85546875" style="11" customWidth="1"/>
    <col min="7" max="7" width="5.140625" style="12" customWidth="1"/>
    <col min="8" max="8" width="10.85546875" style="11" customWidth="1"/>
    <col min="9" max="9" width="5.140625" style="12" customWidth="1"/>
    <col min="10" max="10" width="10.85546875" style="12" customWidth="1"/>
    <col min="11" max="11" width="5.140625" style="34" customWidth="1"/>
    <col min="12" max="12" width="10.85546875" style="11" customWidth="1"/>
    <col min="13" max="13" width="5.140625" style="11" customWidth="1"/>
    <col min="14" max="14" width="5.5703125" style="6" customWidth="1"/>
    <col min="15" max="15" width="10.85546875" style="6" customWidth="1"/>
    <col min="16" max="17" width="6.5703125" style="6" customWidth="1"/>
    <col min="18" max="255" width="9.140625" style="6" customWidth="1"/>
    <col min="256" max="256" width="4.7109375" style="6"/>
    <col min="257" max="257" width="5.28515625" style="6" customWidth="1"/>
    <col min="258" max="258" width="31.28515625" style="6" bestFit="1" customWidth="1"/>
    <col min="259" max="259" width="6.140625" style="6" customWidth="1"/>
    <col min="260" max="260" width="14.85546875" style="6" customWidth="1"/>
    <col min="261" max="261" width="6.140625" style="6" customWidth="1"/>
    <col min="262" max="262" width="14.140625" style="6" bestFit="1" customWidth="1"/>
    <col min="263" max="263" width="6.140625" style="6" customWidth="1"/>
    <col min="264" max="264" width="15" style="6" customWidth="1"/>
    <col min="265" max="266" width="7.7109375" style="6" customWidth="1"/>
    <col min="267" max="267" width="14.85546875" style="6" customWidth="1"/>
    <col min="268" max="269" width="11.42578125" style="6" customWidth="1"/>
    <col min="270" max="511" width="9.140625" style="6" customWidth="1"/>
    <col min="512" max="512" width="4.7109375" style="6"/>
    <col min="513" max="513" width="5.28515625" style="6" customWidth="1"/>
    <col min="514" max="514" width="31.28515625" style="6" bestFit="1" customWidth="1"/>
    <col min="515" max="515" width="6.140625" style="6" customWidth="1"/>
    <col min="516" max="516" width="14.85546875" style="6" customWidth="1"/>
    <col min="517" max="517" width="6.140625" style="6" customWidth="1"/>
    <col min="518" max="518" width="14.140625" style="6" bestFit="1" customWidth="1"/>
    <col min="519" max="519" width="6.140625" style="6" customWidth="1"/>
    <col min="520" max="520" width="15" style="6" customWidth="1"/>
    <col min="521" max="522" width="7.7109375" style="6" customWidth="1"/>
    <col min="523" max="523" width="14.85546875" style="6" customWidth="1"/>
    <col min="524" max="525" width="11.42578125" style="6" customWidth="1"/>
    <col min="526" max="767" width="9.140625" style="6" customWidth="1"/>
    <col min="768" max="768" width="4.7109375" style="6"/>
    <col min="769" max="769" width="5.28515625" style="6" customWidth="1"/>
    <col min="770" max="770" width="31.28515625" style="6" bestFit="1" customWidth="1"/>
    <col min="771" max="771" width="6.140625" style="6" customWidth="1"/>
    <col min="772" max="772" width="14.85546875" style="6" customWidth="1"/>
    <col min="773" max="773" width="6.140625" style="6" customWidth="1"/>
    <col min="774" max="774" width="14.140625" style="6" bestFit="1" customWidth="1"/>
    <col min="775" max="775" width="6.140625" style="6" customWidth="1"/>
    <col min="776" max="776" width="15" style="6" customWidth="1"/>
    <col min="777" max="778" width="7.7109375" style="6" customWidth="1"/>
    <col min="779" max="779" width="14.85546875" style="6" customWidth="1"/>
    <col min="780" max="781" width="11.42578125" style="6" customWidth="1"/>
    <col min="782" max="1023" width="9.140625" style="6" customWidth="1"/>
    <col min="1024" max="1024" width="4.7109375" style="6"/>
    <col min="1025" max="1025" width="5.28515625" style="6" customWidth="1"/>
    <col min="1026" max="1026" width="31.28515625" style="6" bestFit="1" customWidth="1"/>
    <col min="1027" max="1027" width="6.140625" style="6" customWidth="1"/>
    <col min="1028" max="1028" width="14.85546875" style="6" customWidth="1"/>
    <col min="1029" max="1029" width="6.140625" style="6" customWidth="1"/>
    <col min="1030" max="1030" width="14.140625" style="6" bestFit="1" customWidth="1"/>
    <col min="1031" max="1031" width="6.140625" style="6" customWidth="1"/>
    <col min="1032" max="1032" width="15" style="6" customWidth="1"/>
    <col min="1033" max="1034" width="7.7109375" style="6" customWidth="1"/>
    <col min="1035" max="1035" width="14.85546875" style="6" customWidth="1"/>
    <col min="1036" max="1037" width="11.42578125" style="6" customWidth="1"/>
    <col min="1038" max="1279" width="9.140625" style="6" customWidth="1"/>
    <col min="1280" max="1280" width="4.7109375" style="6"/>
    <col min="1281" max="1281" width="5.28515625" style="6" customWidth="1"/>
    <col min="1282" max="1282" width="31.28515625" style="6" bestFit="1" customWidth="1"/>
    <col min="1283" max="1283" width="6.140625" style="6" customWidth="1"/>
    <col min="1284" max="1284" width="14.85546875" style="6" customWidth="1"/>
    <col min="1285" max="1285" width="6.140625" style="6" customWidth="1"/>
    <col min="1286" max="1286" width="14.140625" style="6" bestFit="1" customWidth="1"/>
    <col min="1287" max="1287" width="6.140625" style="6" customWidth="1"/>
    <col min="1288" max="1288" width="15" style="6" customWidth="1"/>
    <col min="1289" max="1290" width="7.7109375" style="6" customWidth="1"/>
    <col min="1291" max="1291" width="14.85546875" style="6" customWidth="1"/>
    <col min="1292" max="1293" width="11.42578125" style="6" customWidth="1"/>
    <col min="1294" max="1535" width="9.140625" style="6" customWidth="1"/>
    <col min="1536" max="1536" width="4.7109375" style="6"/>
    <col min="1537" max="1537" width="5.28515625" style="6" customWidth="1"/>
    <col min="1538" max="1538" width="31.28515625" style="6" bestFit="1" customWidth="1"/>
    <col min="1539" max="1539" width="6.140625" style="6" customWidth="1"/>
    <col min="1540" max="1540" width="14.85546875" style="6" customWidth="1"/>
    <col min="1541" max="1541" width="6.140625" style="6" customWidth="1"/>
    <col min="1542" max="1542" width="14.140625" style="6" bestFit="1" customWidth="1"/>
    <col min="1543" max="1543" width="6.140625" style="6" customWidth="1"/>
    <col min="1544" max="1544" width="15" style="6" customWidth="1"/>
    <col min="1545" max="1546" width="7.7109375" style="6" customWidth="1"/>
    <col min="1547" max="1547" width="14.85546875" style="6" customWidth="1"/>
    <col min="1548" max="1549" width="11.42578125" style="6" customWidth="1"/>
    <col min="1550" max="1791" width="9.140625" style="6" customWidth="1"/>
    <col min="1792" max="1792" width="4.7109375" style="6"/>
    <col min="1793" max="1793" width="5.28515625" style="6" customWidth="1"/>
    <col min="1794" max="1794" width="31.28515625" style="6" bestFit="1" customWidth="1"/>
    <col min="1795" max="1795" width="6.140625" style="6" customWidth="1"/>
    <col min="1796" max="1796" width="14.85546875" style="6" customWidth="1"/>
    <col min="1797" max="1797" width="6.140625" style="6" customWidth="1"/>
    <col min="1798" max="1798" width="14.140625" style="6" bestFit="1" customWidth="1"/>
    <col min="1799" max="1799" width="6.140625" style="6" customWidth="1"/>
    <col min="1800" max="1800" width="15" style="6" customWidth="1"/>
    <col min="1801" max="1802" width="7.7109375" style="6" customWidth="1"/>
    <col min="1803" max="1803" width="14.85546875" style="6" customWidth="1"/>
    <col min="1804" max="1805" width="11.42578125" style="6" customWidth="1"/>
    <col min="1806" max="2047" width="9.140625" style="6" customWidth="1"/>
    <col min="2048" max="2048" width="4.7109375" style="6"/>
    <col min="2049" max="2049" width="5.28515625" style="6" customWidth="1"/>
    <col min="2050" max="2050" width="31.28515625" style="6" bestFit="1" customWidth="1"/>
    <col min="2051" max="2051" width="6.140625" style="6" customWidth="1"/>
    <col min="2052" max="2052" width="14.85546875" style="6" customWidth="1"/>
    <col min="2053" max="2053" width="6.140625" style="6" customWidth="1"/>
    <col min="2054" max="2054" width="14.140625" style="6" bestFit="1" customWidth="1"/>
    <col min="2055" max="2055" width="6.140625" style="6" customWidth="1"/>
    <col min="2056" max="2056" width="15" style="6" customWidth="1"/>
    <col min="2057" max="2058" width="7.7109375" style="6" customWidth="1"/>
    <col min="2059" max="2059" width="14.85546875" style="6" customWidth="1"/>
    <col min="2060" max="2061" width="11.42578125" style="6" customWidth="1"/>
    <col min="2062" max="2303" width="9.140625" style="6" customWidth="1"/>
    <col min="2304" max="2304" width="4.7109375" style="6"/>
    <col min="2305" max="2305" width="5.28515625" style="6" customWidth="1"/>
    <col min="2306" max="2306" width="31.28515625" style="6" bestFit="1" customWidth="1"/>
    <col min="2307" max="2307" width="6.140625" style="6" customWidth="1"/>
    <col min="2308" max="2308" width="14.85546875" style="6" customWidth="1"/>
    <col min="2309" max="2309" width="6.140625" style="6" customWidth="1"/>
    <col min="2310" max="2310" width="14.140625" style="6" bestFit="1" customWidth="1"/>
    <col min="2311" max="2311" width="6.140625" style="6" customWidth="1"/>
    <col min="2312" max="2312" width="15" style="6" customWidth="1"/>
    <col min="2313" max="2314" width="7.7109375" style="6" customWidth="1"/>
    <col min="2315" max="2315" width="14.85546875" style="6" customWidth="1"/>
    <col min="2316" max="2317" width="11.42578125" style="6" customWidth="1"/>
    <col min="2318" max="2559" width="9.140625" style="6" customWidth="1"/>
    <col min="2560" max="2560" width="4.7109375" style="6"/>
    <col min="2561" max="2561" width="5.28515625" style="6" customWidth="1"/>
    <col min="2562" max="2562" width="31.28515625" style="6" bestFit="1" customWidth="1"/>
    <col min="2563" max="2563" width="6.140625" style="6" customWidth="1"/>
    <col min="2564" max="2564" width="14.85546875" style="6" customWidth="1"/>
    <col min="2565" max="2565" width="6.140625" style="6" customWidth="1"/>
    <col min="2566" max="2566" width="14.140625" style="6" bestFit="1" customWidth="1"/>
    <col min="2567" max="2567" width="6.140625" style="6" customWidth="1"/>
    <col min="2568" max="2568" width="15" style="6" customWidth="1"/>
    <col min="2569" max="2570" width="7.7109375" style="6" customWidth="1"/>
    <col min="2571" max="2571" width="14.85546875" style="6" customWidth="1"/>
    <col min="2572" max="2573" width="11.42578125" style="6" customWidth="1"/>
    <col min="2574" max="2815" width="9.140625" style="6" customWidth="1"/>
    <col min="2816" max="2816" width="4.7109375" style="6"/>
    <col min="2817" max="2817" width="5.28515625" style="6" customWidth="1"/>
    <col min="2818" max="2818" width="31.28515625" style="6" bestFit="1" customWidth="1"/>
    <col min="2819" max="2819" width="6.140625" style="6" customWidth="1"/>
    <col min="2820" max="2820" width="14.85546875" style="6" customWidth="1"/>
    <col min="2821" max="2821" width="6.140625" style="6" customWidth="1"/>
    <col min="2822" max="2822" width="14.140625" style="6" bestFit="1" customWidth="1"/>
    <col min="2823" max="2823" width="6.140625" style="6" customWidth="1"/>
    <col min="2824" max="2824" width="15" style="6" customWidth="1"/>
    <col min="2825" max="2826" width="7.7109375" style="6" customWidth="1"/>
    <col min="2827" max="2827" width="14.85546875" style="6" customWidth="1"/>
    <col min="2828" max="2829" width="11.42578125" style="6" customWidth="1"/>
    <col min="2830" max="3071" width="9.140625" style="6" customWidth="1"/>
    <col min="3072" max="3072" width="4.7109375" style="6"/>
    <col min="3073" max="3073" width="5.28515625" style="6" customWidth="1"/>
    <col min="3074" max="3074" width="31.28515625" style="6" bestFit="1" customWidth="1"/>
    <col min="3075" max="3075" width="6.140625" style="6" customWidth="1"/>
    <col min="3076" max="3076" width="14.85546875" style="6" customWidth="1"/>
    <col min="3077" max="3077" width="6.140625" style="6" customWidth="1"/>
    <col min="3078" max="3078" width="14.140625" style="6" bestFit="1" customWidth="1"/>
    <col min="3079" max="3079" width="6.140625" style="6" customWidth="1"/>
    <col min="3080" max="3080" width="15" style="6" customWidth="1"/>
    <col min="3081" max="3082" width="7.7109375" style="6" customWidth="1"/>
    <col min="3083" max="3083" width="14.85546875" style="6" customWidth="1"/>
    <col min="3084" max="3085" width="11.42578125" style="6" customWidth="1"/>
    <col min="3086" max="3327" width="9.140625" style="6" customWidth="1"/>
    <col min="3328" max="3328" width="4.7109375" style="6"/>
    <col min="3329" max="3329" width="5.28515625" style="6" customWidth="1"/>
    <col min="3330" max="3330" width="31.28515625" style="6" bestFit="1" customWidth="1"/>
    <col min="3331" max="3331" width="6.140625" style="6" customWidth="1"/>
    <col min="3332" max="3332" width="14.85546875" style="6" customWidth="1"/>
    <col min="3333" max="3333" width="6.140625" style="6" customWidth="1"/>
    <col min="3334" max="3334" width="14.140625" style="6" bestFit="1" customWidth="1"/>
    <col min="3335" max="3335" width="6.140625" style="6" customWidth="1"/>
    <col min="3336" max="3336" width="15" style="6" customWidth="1"/>
    <col min="3337" max="3338" width="7.7109375" style="6" customWidth="1"/>
    <col min="3339" max="3339" width="14.85546875" style="6" customWidth="1"/>
    <col min="3340" max="3341" width="11.42578125" style="6" customWidth="1"/>
    <col min="3342" max="3583" width="9.140625" style="6" customWidth="1"/>
    <col min="3584" max="3584" width="4.7109375" style="6"/>
    <col min="3585" max="3585" width="5.28515625" style="6" customWidth="1"/>
    <col min="3586" max="3586" width="31.28515625" style="6" bestFit="1" customWidth="1"/>
    <col min="3587" max="3587" width="6.140625" style="6" customWidth="1"/>
    <col min="3588" max="3588" width="14.85546875" style="6" customWidth="1"/>
    <col min="3589" max="3589" width="6.140625" style="6" customWidth="1"/>
    <col min="3590" max="3590" width="14.140625" style="6" bestFit="1" customWidth="1"/>
    <col min="3591" max="3591" width="6.140625" style="6" customWidth="1"/>
    <col min="3592" max="3592" width="15" style="6" customWidth="1"/>
    <col min="3593" max="3594" width="7.7109375" style="6" customWidth="1"/>
    <col min="3595" max="3595" width="14.85546875" style="6" customWidth="1"/>
    <col min="3596" max="3597" width="11.42578125" style="6" customWidth="1"/>
    <col min="3598" max="3839" width="9.140625" style="6" customWidth="1"/>
    <col min="3840" max="3840" width="4.7109375" style="6"/>
    <col min="3841" max="3841" width="5.28515625" style="6" customWidth="1"/>
    <col min="3842" max="3842" width="31.28515625" style="6" bestFit="1" customWidth="1"/>
    <col min="3843" max="3843" width="6.140625" style="6" customWidth="1"/>
    <col min="3844" max="3844" width="14.85546875" style="6" customWidth="1"/>
    <col min="3845" max="3845" width="6.140625" style="6" customWidth="1"/>
    <col min="3846" max="3846" width="14.140625" style="6" bestFit="1" customWidth="1"/>
    <col min="3847" max="3847" width="6.140625" style="6" customWidth="1"/>
    <col min="3848" max="3848" width="15" style="6" customWidth="1"/>
    <col min="3849" max="3850" width="7.7109375" style="6" customWidth="1"/>
    <col min="3851" max="3851" width="14.85546875" style="6" customWidth="1"/>
    <col min="3852" max="3853" width="11.42578125" style="6" customWidth="1"/>
    <col min="3854" max="4095" width="9.140625" style="6" customWidth="1"/>
    <col min="4096" max="4096" width="4.7109375" style="6"/>
    <col min="4097" max="4097" width="5.28515625" style="6" customWidth="1"/>
    <col min="4098" max="4098" width="31.28515625" style="6" bestFit="1" customWidth="1"/>
    <col min="4099" max="4099" width="6.140625" style="6" customWidth="1"/>
    <col min="4100" max="4100" width="14.85546875" style="6" customWidth="1"/>
    <col min="4101" max="4101" width="6.140625" style="6" customWidth="1"/>
    <col min="4102" max="4102" width="14.140625" style="6" bestFit="1" customWidth="1"/>
    <col min="4103" max="4103" width="6.140625" style="6" customWidth="1"/>
    <col min="4104" max="4104" width="15" style="6" customWidth="1"/>
    <col min="4105" max="4106" width="7.7109375" style="6" customWidth="1"/>
    <col min="4107" max="4107" width="14.85546875" style="6" customWidth="1"/>
    <col min="4108" max="4109" width="11.42578125" style="6" customWidth="1"/>
    <col min="4110" max="4351" width="9.140625" style="6" customWidth="1"/>
    <col min="4352" max="4352" width="4.7109375" style="6"/>
    <col min="4353" max="4353" width="5.28515625" style="6" customWidth="1"/>
    <col min="4354" max="4354" width="31.28515625" style="6" bestFit="1" customWidth="1"/>
    <col min="4355" max="4355" width="6.140625" style="6" customWidth="1"/>
    <col min="4356" max="4356" width="14.85546875" style="6" customWidth="1"/>
    <col min="4357" max="4357" width="6.140625" style="6" customWidth="1"/>
    <col min="4358" max="4358" width="14.140625" style="6" bestFit="1" customWidth="1"/>
    <col min="4359" max="4359" width="6.140625" style="6" customWidth="1"/>
    <col min="4360" max="4360" width="15" style="6" customWidth="1"/>
    <col min="4361" max="4362" width="7.7109375" style="6" customWidth="1"/>
    <col min="4363" max="4363" width="14.85546875" style="6" customWidth="1"/>
    <col min="4364" max="4365" width="11.42578125" style="6" customWidth="1"/>
    <col min="4366" max="4607" width="9.140625" style="6" customWidth="1"/>
    <col min="4608" max="4608" width="4.7109375" style="6"/>
    <col min="4609" max="4609" width="5.28515625" style="6" customWidth="1"/>
    <col min="4610" max="4610" width="31.28515625" style="6" bestFit="1" customWidth="1"/>
    <col min="4611" max="4611" width="6.140625" style="6" customWidth="1"/>
    <col min="4612" max="4612" width="14.85546875" style="6" customWidth="1"/>
    <col min="4613" max="4613" width="6.140625" style="6" customWidth="1"/>
    <col min="4614" max="4614" width="14.140625" style="6" bestFit="1" customWidth="1"/>
    <col min="4615" max="4615" width="6.140625" style="6" customWidth="1"/>
    <col min="4616" max="4616" width="15" style="6" customWidth="1"/>
    <col min="4617" max="4618" width="7.7109375" style="6" customWidth="1"/>
    <col min="4619" max="4619" width="14.85546875" style="6" customWidth="1"/>
    <col min="4620" max="4621" width="11.42578125" style="6" customWidth="1"/>
    <col min="4622" max="4863" width="9.140625" style="6" customWidth="1"/>
    <col min="4864" max="4864" width="4.7109375" style="6"/>
    <col min="4865" max="4865" width="5.28515625" style="6" customWidth="1"/>
    <col min="4866" max="4866" width="31.28515625" style="6" bestFit="1" customWidth="1"/>
    <col min="4867" max="4867" width="6.140625" style="6" customWidth="1"/>
    <col min="4868" max="4868" width="14.85546875" style="6" customWidth="1"/>
    <col min="4869" max="4869" width="6.140625" style="6" customWidth="1"/>
    <col min="4870" max="4870" width="14.140625" style="6" bestFit="1" customWidth="1"/>
    <col min="4871" max="4871" width="6.140625" style="6" customWidth="1"/>
    <col min="4872" max="4872" width="15" style="6" customWidth="1"/>
    <col min="4873" max="4874" width="7.7109375" style="6" customWidth="1"/>
    <col min="4875" max="4875" width="14.85546875" style="6" customWidth="1"/>
    <col min="4876" max="4877" width="11.42578125" style="6" customWidth="1"/>
    <col min="4878" max="5119" width="9.140625" style="6" customWidth="1"/>
    <col min="5120" max="5120" width="4.7109375" style="6"/>
    <col min="5121" max="5121" width="5.28515625" style="6" customWidth="1"/>
    <col min="5122" max="5122" width="31.28515625" style="6" bestFit="1" customWidth="1"/>
    <col min="5123" max="5123" width="6.140625" style="6" customWidth="1"/>
    <col min="5124" max="5124" width="14.85546875" style="6" customWidth="1"/>
    <col min="5125" max="5125" width="6.140625" style="6" customWidth="1"/>
    <col min="5126" max="5126" width="14.140625" style="6" bestFit="1" customWidth="1"/>
    <col min="5127" max="5127" width="6.140625" style="6" customWidth="1"/>
    <col min="5128" max="5128" width="15" style="6" customWidth="1"/>
    <col min="5129" max="5130" width="7.7109375" style="6" customWidth="1"/>
    <col min="5131" max="5131" width="14.85546875" style="6" customWidth="1"/>
    <col min="5132" max="5133" width="11.42578125" style="6" customWidth="1"/>
    <col min="5134" max="5375" width="9.140625" style="6" customWidth="1"/>
    <col min="5376" max="5376" width="4.7109375" style="6"/>
    <col min="5377" max="5377" width="5.28515625" style="6" customWidth="1"/>
    <col min="5378" max="5378" width="31.28515625" style="6" bestFit="1" customWidth="1"/>
    <col min="5379" max="5379" width="6.140625" style="6" customWidth="1"/>
    <col min="5380" max="5380" width="14.85546875" style="6" customWidth="1"/>
    <col min="5381" max="5381" width="6.140625" style="6" customWidth="1"/>
    <col min="5382" max="5382" width="14.140625" style="6" bestFit="1" customWidth="1"/>
    <col min="5383" max="5383" width="6.140625" style="6" customWidth="1"/>
    <col min="5384" max="5384" width="15" style="6" customWidth="1"/>
    <col min="5385" max="5386" width="7.7109375" style="6" customWidth="1"/>
    <col min="5387" max="5387" width="14.85546875" style="6" customWidth="1"/>
    <col min="5388" max="5389" width="11.42578125" style="6" customWidth="1"/>
    <col min="5390" max="5631" width="9.140625" style="6" customWidth="1"/>
    <col min="5632" max="5632" width="4.7109375" style="6"/>
    <col min="5633" max="5633" width="5.28515625" style="6" customWidth="1"/>
    <col min="5634" max="5634" width="31.28515625" style="6" bestFit="1" customWidth="1"/>
    <col min="5635" max="5635" width="6.140625" style="6" customWidth="1"/>
    <col min="5636" max="5636" width="14.85546875" style="6" customWidth="1"/>
    <col min="5637" max="5637" width="6.140625" style="6" customWidth="1"/>
    <col min="5638" max="5638" width="14.140625" style="6" bestFit="1" customWidth="1"/>
    <col min="5639" max="5639" width="6.140625" style="6" customWidth="1"/>
    <col min="5640" max="5640" width="15" style="6" customWidth="1"/>
    <col min="5641" max="5642" width="7.7109375" style="6" customWidth="1"/>
    <col min="5643" max="5643" width="14.85546875" style="6" customWidth="1"/>
    <col min="5644" max="5645" width="11.42578125" style="6" customWidth="1"/>
    <col min="5646" max="5887" width="9.140625" style="6" customWidth="1"/>
    <col min="5888" max="5888" width="4.7109375" style="6"/>
    <col min="5889" max="5889" width="5.28515625" style="6" customWidth="1"/>
    <col min="5890" max="5890" width="31.28515625" style="6" bestFit="1" customWidth="1"/>
    <col min="5891" max="5891" width="6.140625" style="6" customWidth="1"/>
    <col min="5892" max="5892" width="14.85546875" style="6" customWidth="1"/>
    <col min="5893" max="5893" width="6.140625" style="6" customWidth="1"/>
    <col min="5894" max="5894" width="14.140625" style="6" bestFit="1" customWidth="1"/>
    <col min="5895" max="5895" width="6.140625" style="6" customWidth="1"/>
    <col min="5896" max="5896" width="15" style="6" customWidth="1"/>
    <col min="5897" max="5898" width="7.7109375" style="6" customWidth="1"/>
    <col min="5899" max="5899" width="14.85546875" style="6" customWidth="1"/>
    <col min="5900" max="5901" width="11.42578125" style="6" customWidth="1"/>
    <col min="5902" max="6143" width="9.140625" style="6" customWidth="1"/>
    <col min="6144" max="6144" width="4.7109375" style="6"/>
    <col min="6145" max="6145" width="5.28515625" style="6" customWidth="1"/>
    <col min="6146" max="6146" width="31.28515625" style="6" bestFit="1" customWidth="1"/>
    <col min="6147" max="6147" width="6.140625" style="6" customWidth="1"/>
    <col min="6148" max="6148" width="14.85546875" style="6" customWidth="1"/>
    <col min="6149" max="6149" width="6.140625" style="6" customWidth="1"/>
    <col min="6150" max="6150" width="14.140625" style="6" bestFit="1" customWidth="1"/>
    <col min="6151" max="6151" width="6.140625" style="6" customWidth="1"/>
    <col min="6152" max="6152" width="15" style="6" customWidth="1"/>
    <col min="6153" max="6154" width="7.7109375" style="6" customWidth="1"/>
    <col min="6155" max="6155" width="14.85546875" style="6" customWidth="1"/>
    <col min="6156" max="6157" width="11.42578125" style="6" customWidth="1"/>
    <col min="6158" max="6399" width="9.140625" style="6" customWidth="1"/>
    <col min="6400" max="6400" width="4.7109375" style="6"/>
    <col min="6401" max="6401" width="5.28515625" style="6" customWidth="1"/>
    <col min="6402" max="6402" width="31.28515625" style="6" bestFit="1" customWidth="1"/>
    <col min="6403" max="6403" width="6.140625" style="6" customWidth="1"/>
    <col min="6404" max="6404" width="14.85546875" style="6" customWidth="1"/>
    <col min="6405" max="6405" width="6.140625" style="6" customWidth="1"/>
    <col min="6406" max="6406" width="14.140625" style="6" bestFit="1" customWidth="1"/>
    <col min="6407" max="6407" width="6.140625" style="6" customWidth="1"/>
    <col min="6408" max="6408" width="15" style="6" customWidth="1"/>
    <col min="6409" max="6410" width="7.7109375" style="6" customWidth="1"/>
    <col min="6411" max="6411" width="14.85546875" style="6" customWidth="1"/>
    <col min="6412" max="6413" width="11.42578125" style="6" customWidth="1"/>
    <col min="6414" max="6655" width="9.140625" style="6" customWidth="1"/>
    <col min="6656" max="6656" width="4.7109375" style="6"/>
    <col min="6657" max="6657" width="5.28515625" style="6" customWidth="1"/>
    <col min="6658" max="6658" width="31.28515625" style="6" bestFit="1" customWidth="1"/>
    <col min="6659" max="6659" width="6.140625" style="6" customWidth="1"/>
    <col min="6660" max="6660" width="14.85546875" style="6" customWidth="1"/>
    <col min="6661" max="6661" width="6.140625" style="6" customWidth="1"/>
    <col min="6662" max="6662" width="14.140625" style="6" bestFit="1" customWidth="1"/>
    <col min="6663" max="6663" width="6.140625" style="6" customWidth="1"/>
    <col min="6664" max="6664" width="15" style="6" customWidth="1"/>
    <col min="6665" max="6666" width="7.7109375" style="6" customWidth="1"/>
    <col min="6667" max="6667" width="14.85546875" style="6" customWidth="1"/>
    <col min="6668" max="6669" width="11.42578125" style="6" customWidth="1"/>
    <col min="6670" max="6911" width="9.140625" style="6" customWidth="1"/>
    <col min="6912" max="6912" width="4.7109375" style="6"/>
    <col min="6913" max="6913" width="5.28515625" style="6" customWidth="1"/>
    <col min="6914" max="6914" width="31.28515625" style="6" bestFit="1" customWidth="1"/>
    <col min="6915" max="6915" width="6.140625" style="6" customWidth="1"/>
    <col min="6916" max="6916" width="14.85546875" style="6" customWidth="1"/>
    <col min="6917" max="6917" width="6.140625" style="6" customWidth="1"/>
    <col min="6918" max="6918" width="14.140625" style="6" bestFit="1" customWidth="1"/>
    <col min="6919" max="6919" width="6.140625" style="6" customWidth="1"/>
    <col min="6920" max="6920" width="15" style="6" customWidth="1"/>
    <col min="6921" max="6922" width="7.7109375" style="6" customWidth="1"/>
    <col min="6923" max="6923" width="14.85546875" style="6" customWidth="1"/>
    <col min="6924" max="6925" width="11.42578125" style="6" customWidth="1"/>
    <col min="6926" max="7167" width="9.140625" style="6" customWidth="1"/>
    <col min="7168" max="7168" width="4.7109375" style="6"/>
    <col min="7169" max="7169" width="5.28515625" style="6" customWidth="1"/>
    <col min="7170" max="7170" width="31.28515625" style="6" bestFit="1" customWidth="1"/>
    <col min="7171" max="7171" width="6.140625" style="6" customWidth="1"/>
    <col min="7172" max="7172" width="14.85546875" style="6" customWidth="1"/>
    <col min="7173" max="7173" width="6.140625" style="6" customWidth="1"/>
    <col min="7174" max="7174" width="14.140625" style="6" bestFit="1" customWidth="1"/>
    <col min="7175" max="7175" width="6.140625" style="6" customWidth="1"/>
    <col min="7176" max="7176" width="15" style="6" customWidth="1"/>
    <col min="7177" max="7178" width="7.7109375" style="6" customWidth="1"/>
    <col min="7179" max="7179" width="14.85546875" style="6" customWidth="1"/>
    <col min="7180" max="7181" width="11.42578125" style="6" customWidth="1"/>
    <col min="7182" max="7423" width="9.140625" style="6" customWidth="1"/>
    <col min="7424" max="7424" width="4.7109375" style="6"/>
    <col min="7425" max="7425" width="5.28515625" style="6" customWidth="1"/>
    <col min="7426" max="7426" width="31.28515625" style="6" bestFit="1" customWidth="1"/>
    <col min="7427" max="7427" width="6.140625" style="6" customWidth="1"/>
    <col min="7428" max="7428" width="14.85546875" style="6" customWidth="1"/>
    <col min="7429" max="7429" width="6.140625" style="6" customWidth="1"/>
    <col min="7430" max="7430" width="14.140625" style="6" bestFit="1" customWidth="1"/>
    <col min="7431" max="7431" width="6.140625" style="6" customWidth="1"/>
    <col min="7432" max="7432" width="15" style="6" customWidth="1"/>
    <col min="7433" max="7434" width="7.7109375" style="6" customWidth="1"/>
    <col min="7435" max="7435" width="14.85546875" style="6" customWidth="1"/>
    <col min="7436" max="7437" width="11.42578125" style="6" customWidth="1"/>
    <col min="7438" max="7679" width="9.140625" style="6" customWidth="1"/>
    <col min="7680" max="7680" width="4.7109375" style="6"/>
    <col min="7681" max="7681" width="5.28515625" style="6" customWidth="1"/>
    <col min="7682" max="7682" width="31.28515625" style="6" bestFit="1" customWidth="1"/>
    <col min="7683" max="7683" width="6.140625" style="6" customWidth="1"/>
    <col min="7684" max="7684" width="14.85546875" style="6" customWidth="1"/>
    <col min="7685" max="7685" width="6.140625" style="6" customWidth="1"/>
    <col min="7686" max="7686" width="14.140625" style="6" bestFit="1" customWidth="1"/>
    <col min="7687" max="7687" width="6.140625" style="6" customWidth="1"/>
    <col min="7688" max="7688" width="15" style="6" customWidth="1"/>
    <col min="7689" max="7690" width="7.7109375" style="6" customWidth="1"/>
    <col min="7691" max="7691" width="14.85546875" style="6" customWidth="1"/>
    <col min="7692" max="7693" width="11.42578125" style="6" customWidth="1"/>
    <col min="7694" max="7935" width="9.140625" style="6" customWidth="1"/>
    <col min="7936" max="7936" width="4.7109375" style="6"/>
    <col min="7937" max="7937" width="5.28515625" style="6" customWidth="1"/>
    <col min="7938" max="7938" width="31.28515625" style="6" bestFit="1" customWidth="1"/>
    <col min="7939" max="7939" width="6.140625" style="6" customWidth="1"/>
    <col min="7940" max="7940" width="14.85546875" style="6" customWidth="1"/>
    <col min="7941" max="7941" width="6.140625" style="6" customWidth="1"/>
    <col min="7942" max="7942" width="14.140625" style="6" bestFit="1" customWidth="1"/>
    <col min="7943" max="7943" width="6.140625" style="6" customWidth="1"/>
    <col min="7944" max="7944" width="15" style="6" customWidth="1"/>
    <col min="7945" max="7946" width="7.7109375" style="6" customWidth="1"/>
    <col min="7947" max="7947" width="14.85546875" style="6" customWidth="1"/>
    <col min="7948" max="7949" width="11.42578125" style="6" customWidth="1"/>
    <col min="7950" max="8191" width="9.140625" style="6" customWidth="1"/>
    <col min="8192" max="8192" width="4.7109375" style="6"/>
    <col min="8193" max="8193" width="5.28515625" style="6" customWidth="1"/>
    <col min="8194" max="8194" width="31.28515625" style="6" bestFit="1" customWidth="1"/>
    <col min="8195" max="8195" width="6.140625" style="6" customWidth="1"/>
    <col min="8196" max="8196" width="14.85546875" style="6" customWidth="1"/>
    <col min="8197" max="8197" width="6.140625" style="6" customWidth="1"/>
    <col min="8198" max="8198" width="14.140625" style="6" bestFit="1" customWidth="1"/>
    <col min="8199" max="8199" width="6.140625" style="6" customWidth="1"/>
    <col min="8200" max="8200" width="15" style="6" customWidth="1"/>
    <col min="8201" max="8202" width="7.7109375" style="6" customWidth="1"/>
    <col min="8203" max="8203" width="14.85546875" style="6" customWidth="1"/>
    <col min="8204" max="8205" width="11.42578125" style="6" customWidth="1"/>
    <col min="8206" max="8447" width="9.140625" style="6" customWidth="1"/>
    <col min="8448" max="8448" width="4.7109375" style="6"/>
    <col min="8449" max="8449" width="5.28515625" style="6" customWidth="1"/>
    <col min="8450" max="8450" width="31.28515625" style="6" bestFit="1" customWidth="1"/>
    <col min="8451" max="8451" width="6.140625" style="6" customWidth="1"/>
    <col min="8452" max="8452" width="14.85546875" style="6" customWidth="1"/>
    <col min="8453" max="8453" width="6.140625" style="6" customWidth="1"/>
    <col min="8454" max="8454" width="14.140625" style="6" bestFit="1" customWidth="1"/>
    <col min="8455" max="8455" width="6.140625" style="6" customWidth="1"/>
    <col min="8456" max="8456" width="15" style="6" customWidth="1"/>
    <col min="8457" max="8458" width="7.7109375" style="6" customWidth="1"/>
    <col min="8459" max="8459" width="14.85546875" style="6" customWidth="1"/>
    <col min="8460" max="8461" width="11.42578125" style="6" customWidth="1"/>
    <col min="8462" max="8703" width="9.140625" style="6" customWidth="1"/>
    <col min="8704" max="8704" width="4.7109375" style="6"/>
    <col min="8705" max="8705" width="5.28515625" style="6" customWidth="1"/>
    <col min="8706" max="8706" width="31.28515625" style="6" bestFit="1" customWidth="1"/>
    <col min="8707" max="8707" width="6.140625" style="6" customWidth="1"/>
    <col min="8708" max="8708" width="14.85546875" style="6" customWidth="1"/>
    <col min="8709" max="8709" width="6.140625" style="6" customWidth="1"/>
    <col min="8710" max="8710" width="14.140625" style="6" bestFit="1" customWidth="1"/>
    <col min="8711" max="8711" width="6.140625" style="6" customWidth="1"/>
    <col min="8712" max="8712" width="15" style="6" customWidth="1"/>
    <col min="8713" max="8714" width="7.7109375" style="6" customWidth="1"/>
    <col min="8715" max="8715" width="14.85546875" style="6" customWidth="1"/>
    <col min="8716" max="8717" width="11.42578125" style="6" customWidth="1"/>
    <col min="8718" max="8959" width="9.140625" style="6" customWidth="1"/>
    <col min="8960" max="8960" width="4.7109375" style="6"/>
    <col min="8961" max="8961" width="5.28515625" style="6" customWidth="1"/>
    <col min="8962" max="8962" width="31.28515625" style="6" bestFit="1" customWidth="1"/>
    <col min="8963" max="8963" width="6.140625" style="6" customWidth="1"/>
    <col min="8964" max="8964" width="14.85546875" style="6" customWidth="1"/>
    <col min="8965" max="8965" width="6.140625" style="6" customWidth="1"/>
    <col min="8966" max="8966" width="14.140625" style="6" bestFit="1" customWidth="1"/>
    <col min="8967" max="8967" width="6.140625" style="6" customWidth="1"/>
    <col min="8968" max="8968" width="15" style="6" customWidth="1"/>
    <col min="8969" max="8970" width="7.7109375" style="6" customWidth="1"/>
    <col min="8971" max="8971" width="14.85546875" style="6" customWidth="1"/>
    <col min="8972" max="8973" width="11.42578125" style="6" customWidth="1"/>
    <col min="8974" max="9215" width="9.140625" style="6" customWidth="1"/>
    <col min="9216" max="9216" width="4.7109375" style="6"/>
    <col min="9217" max="9217" width="5.28515625" style="6" customWidth="1"/>
    <col min="9218" max="9218" width="31.28515625" style="6" bestFit="1" customWidth="1"/>
    <col min="9219" max="9219" width="6.140625" style="6" customWidth="1"/>
    <col min="9220" max="9220" width="14.85546875" style="6" customWidth="1"/>
    <col min="9221" max="9221" width="6.140625" style="6" customWidth="1"/>
    <col min="9222" max="9222" width="14.140625" style="6" bestFit="1" customWidth="1"/>
    <col min="9223" max="9223" width="6.140625" style="6" customWidth="1"/>
    <col min="9224" max="9224" width="15" style="6" customWidth="1"/>
    <col min="9225" max="9226" width="7.7109375" style="6" customWidth="1"/>
    <col min="9227" max="9227" width="14.85546875" style="6" customWidth="1"/>
    <col min="9228" max="9229" width="11.42578125" style="6" customWidth="1"/>
    <col min="9230" max="9471" width="9.140625" style="6" customWidth="1"/>
    <col min="9472" max="9472" width="4.7109375" style="6"/>
    <col min="9473" max="9473" width="5.28515625" style="6" customWidth="1"/>
    <col min="9474" max="9474" width="31.28515625" style="6" bestFit="1" customWidth="1"/>
    <col min="9475" max="9475" width="6.140625" style="6" customWidth="1"/>
    <col min="9476" max="9476" width="14.85546875" style="6" customWidth="1"/>
    <col min="9477" max="9477" width="6.140625" style="6" customWidth="1"/>
    <col min="9478" max="9478" width="14.140625" style="6" bestFit="1" customWidth="1"/>
    <col min="9479" max="9479" width="6.140625" style="6" customWidth="1"/>
    <col min="9480" max="9480" width="15" style="6" customWidth="1"/>
    <col min="9481" max="9482" width="7.7109375" style="6" customWidth="1"/>
    <col min="9483" max="9483" width="14.85546875" style="6" customWidth="1"/>
    <col min="9484" max="9485" width="11.42578125" style="6" customWidth="1"/>
    <col min="9486" max="9727" width="9.140625" style="6" customWidth="1"/>
    <col min="9728" max="9728" width="4.7109375" style="6"/>
    <col min="9729" max="9729" width="5.28515625" style="6" customWidth="1"/>
    <col min="9730" max="9730" width="31.28515625" style="6" bestFit="1" customWidth="1"/>
    <col min="9731" max="9731" width="6.140625" style="6" customWidth="1"/>
    <col min="9732" max="9732" width="14.85546875" style="6" customWidth="1"/>
    <col min="9733" max="9733" width="6.140625" style="6" customWidth="1"/>
    <col min="9734" max="9734" width="14.140625" style="6" bestFit="1" customWidth="1"/>
    <col min="9735" max="9735" width="6.140625" style="6" customWidth="1"/>
    <col min="9736" max="9736" width="15" style="6" customWidth="1"/>
    <col min="9737" max="9738" width="7.7109375" style="6" customWidth="1"/>
    <col min="9739" max="9739" width="14.85546875" style="6" customWidth="1"/>
    <col min="9740" max="9741" width="11.42578125" style="6" customWidth="1"/>
    <col min="9742" max="9983" width="9.140625" style="6" customWidth="1"/>
    <col min="9984" max="9984" width="4.7109375" style="6"/>
    <col min="9985" max="9985" width="5.28515625" style="6" customWidth="1"/>
    <col min="9986" max="9986" width="31.28515625" style="6" bestFit="1" customWidth="1"/>
    <col min="9987" max="9987" width="6.140625" style="6" customWidth="1"/>
    <col min="9988" max="9988" width="14.85546875" style="6" customWidth="1"/>
    <col min="9989" max="9989" width="6.140625" style="6" customWidth="1"/>
    <col min="9990" max="9990" width="14.140625" style="6" bestFit="1" customWidth="1"/>
    <col min="9991" max="9991" width="6.140625" style="6" customWidth="1"/>
    <col min="9992" max="9992" width="15" style="6" customWidth="1"/>
    <col min="9993" max="9994" width="7.7109375" style="6" customWidth="1"/>
    <col min="9995" max="9995" width="14.85546875" style="6" customWidth="1"/>
    <col min="9996" max="9997" width="11.42578125" style="6" customWidth="1"/>
    <col min="9998" max="10239" width="9.140625" style="6" customWidth="1"/>
    <col min="10240" max="10240" width="4.7109375" style="6"/>
    <col min="10241" max="10241" width="5.28515625" style="6" customWidth="1"/>
    <col min="10242" max="10242" width="31.28515625" style="6" bestFit="1" customWidth="1"/>
    <col min="10243" max="10243" width="6.140625" style="6" customWidth="1"/>
    <col min="10244" max="10244" width="14.85546875" style="6" customWidth="1"/>
    <col min="10245" max="10245" width="6.140625" style="6" customWidth="1"/>
    <col min="10246" max="10246" width="14.140625" style="6" bestFit="1" customWidth="1"/>
    <col min="10247" max="10247" width="6.140625" style="6" customWidth="1"/>
    <col min="10248" max="10248" width="15" style="6" customWidth="1"/>
    <col min="10249" max="10250" width="7.7109375" style="6" customWidth="1"/>
    <col min="10251" max="10251" width="14.85546875" style="6" customWidth="1"/>
    <col min="10252" max="10253" width="11.42578125" style="6" customWidth="1"/>
    <col min="10254" max="10495" width="9.140625" style="6" customWidth="1"/>
    <col min="10496" max="10496" width="4.7109375" style="6"/>
    <col min="10497" max="10497" width="5.28515625" style="6" customWidth="1"/>
    <col min="10498" max="10498" width="31.28515625" style="6" bestFit="1" customWidth="1"/>
    <col min="10499" max="10499" width="6.140625" style="6" customWidth="1"/>
    <col min="10500" max="10500" width="14.85546875" style="6" customWidth="1"/>
    <col min="10501" max="10501" width="6.140625" style="6" customWidth="1"/>
    <col min="10502" max="10502" width="14.140625" style="6" bestFit="1" customWidth="1"/>
    <col min="10503" max="10503" width="6.140625" style="6" customWidth="1"/>
    <col min="10504" max="10504" width="15" style="6" customWidth="1"/>
    <col min="10505" max="10506" width="7.7109375" style="6" customWidth="1"/>
    <col min="10507" max="10507" width="14.85546875" style="6" customWidth="1"/>
    <col min="10508" max="10509" width="11.42578125" style="6" customWidth="1"/>
    <col min="10510" max="10751" width="9.140625" style="6" customWidth="1"/>
    <col min="10752" max="10752" width="4.7109375" style="6"/>
    <col min="10753" max="10753" width="5.28515625" style="6" customWidth="1"/>
    <col min="10754" max="10754" width="31.28515625" style="6" bestFit="1" customWidth="1"/>
    <col min="10755" max="10755" width="6.140625" style="6" customWidth="1"/>
    <col min="10756" max="10756" width="14.85546875" style="6" customWidth="1"/>
    <col min="10757" max="10757" width="6.140625" style="6" customWidth="1"/>
    <col min="10758" max="10758" width="14.140625" style="6" bestFit="1" customWidth="1"/>
    <col min="10759" max="10759" width="6.140625" style="6" customWidth="1"/>
    <col min="10760" max="10760" width="15" style="6" customWidth="1"/>
    <col min="10761" max="10762" width="7.7109375" style="6" customWidth="1"/>
    <col min="10763" max="10763" width="14.85546875" style="6" customWidth="1"/>
    <col min="10764" max="10765" width="11.42578125" style="6" customWidth="1"/>
    <col min="10766" max="11007" width="9.140625" style="6" customWidth="1"/>
    <col min="11008" max="11008" width="4.7109375" style="6"/>
    <col min="11009" max="11009" width="5.28515625" style="6" customWidth="1"/>
    <col min="11010" max="11010" width="31.28515625" style="6" bestFit="1" customWidth="1"/>
    <col min="11011" max="11011" width="6.140625" style="6" customWidth="1"/>
    <col min="11012" max="11012" width="14.85546875" style="6" customWidth="1"/>
    <col min="11013" max="11013" width="6.140625" style="6" customWidth="1"/>
    <col min="11014" max="11014" width="14.140625" style="6" bestFit="1" customWidth="1"/>
    <col min="11015" max="11015" width="6.140625" style="6" customWidth="1"/>
    <col min="11016" max="11016" width="15" style="6" customWidth="1"/>
    <col min="11017" max="11018" width="7.7109375" style="6" customWidth="1"/>
    <col min="11019" max="11019" width="14.85546875" style="6" customWidth="1"/>
    <col min="11020" max="11021" width="11.42578125" style="6" customWidth="1"/>
    <col min="11022" max="11263" width="9.140625" style="6" customWidth="1"/>
    <col min="11264" max="11264" width="4.7109375" style="6"/>
    <col min="11265" max="11265" width="5.28515625" style="6" customWidth="1"/>
    <col min="11266" max="11266" width="31.28515625" style="6" bestFit="1" customWidth="1"/>
    <col min="11267" max="11267" width="6.140625" style="6" customWidth="1"/>
    <col min="11268" max="11268" width="14.85546875" style="6" customWidth="1"/>
    <col min="11269" max="11269" width="6.140625" style="6" customWidth="1"/>
    <col min="11270" max="11270" width="14.140625" style="6" bestFit="1" customWidth="1"/>
    <col min="11271" max="11271" width="6.140625" style="6" customWidth="1"/>
    <col min="11272" max="11272" width="15" style="6" customWidth="1"/>
    <col min="11273" max="11274" width="7.7109375" style="6" customWidth="1"/>
    <col min="11275" max="11275" width="14.85546875" style="6" customWidth="1"/>
    <col min="11276" max="11277" width="11.42578125" style="6" customWidth="1"/>
    <col min="11278" max="11519" width="9.140625" style="6" customWidth="1"/>
    <col min="11520" max="11520" width="4.7109375" style="6"/>
    <col min="11521" max="11521" width="5.28515625" style="6" customWidth="1"/>
    <col min="11522" max="11522" width="31.28515625" style="6" bestFit="1" customWidth="1"/>
    <col min="11523" max="11523" width="6.140625" style="6" customWidth="1"/>
    <col min="11524" max="11524" width="14.85546875" style="6" customWidth="1"/>
    <col min="11525" max="11525" width="6.140625" style="6" customWidth="1"/>
    <col min="11526" max="11526" width="14.140625" style="6" bestFit="1" customWidth="1"/>
    <col min="11527" max="11527" width="6.140625" style="6" customWidth="1"/>
    <col min="11528" max="11528" width="15" style="6" customWidth="1"/>
    <col min="11529" max="11530" width="7.7109375" style="6" customWidth="1"/>
    <col min="11531" max="11531" width="14.85546875" style="6" customWidth="1"/>
    <col min="11532" max="11533" width="11.42578125" style="6" customWidth="1"/>
    <col min="11534" max="11775" width="9.140625" style="6" customWidth="1"/>
    <col min="11776" max="11776" width="4.7109375" style="6"/>
    <col min="11777" max="11777" width="5.28515625" style="6" customWidth="1"/>
    <col min="11778" max="11778" width="31.28515625" style="6" bestFit="1" customWidth="1"/>
    <col min="11779" max="11779" width="6.140625" style="6" customWidth="1"/>
    <col min="11780" max="11780" width="14.85546875" style="6" customWidth="1"/>
    <col min="11781" max="11781" width="6.140625" style="6" customWidth="1"/>
    <col min="11782" max="11782" width="14.140625" style="6" bestFit="1" customWidth="1"/>
    <col min="11783" max="11783" width="6.140625" style="6" customWidth="1"/>
    <col min="11784" max="11784" width="15" style="6" customWidth="1"/>
    <col min="11785" max="11786" width="7.7109375" style="6" customWidth="1"/>
    <col min="11787" max="11787" width="14.85546875" style="6" customWidth="1"/>
    <col min="11788" max="11789" width="11.42578125" style="6" customWidth="1"/>
    <col min="11790" max="12031" width="9.140625" style="6" customWidth="1"/>
    <col min="12032" max="12032" width="4.7109375" style="6"/>
    <col min="12033" max="12033" width="5.28515625" style="6" customWidth="1"/>
    <col min="12034" max="12034" width="31.28515625" style="6" bestFit="1" customWidth="1"/>
    <col min="12035" max="12035" width="6.140625" style="6" customWidth="1"/>
    <col min="12036" max="12036" width="14.85546875" style="6" customWidth="1"/>
    <col min="12037" max="12037" width="6.140625" style="6" customWidth="1"/>
    <col min="12038" max="12038" width="14.140625" style="6" bestFit="1" customWidth="1"/>
    <col min="12039" max="12039" width="6.140625" style="6" customWidth="1"/>
    <col min="12040" max="12040" width="15" style="6" customWidth="1"/>
    <col min="12041" max="12042" width="7.7109375" style="6" customWidth="1"/>
    <col min="12043" max="12043" width="14.85546875" style="6" customWidth="1"/>
    <col min="12044" max="12045" width="11.42578125" style="6" customWidth="1"/>
    <col min="12046" max="12287" width="9.140625" style="6" customWidth="1"/>
    <col min="12288" max="12288" width="4.7109375" style="6"/>
    <col min="12289" max="12289" width="5.28515625" style="6" customWidth="1"/>
    <col min="12290" max="12290" width="31.28515625" style="6" bestFit="1" customWidth="1"/>
    <col min="12291" max="12291" width="6.140625" style="6" customWidth="1"/>
    <col min="12292" max="12292" width="14.85546875" style="6" customWidth="1"/>
    <col min="12293" max="12293" width="6.140625" style="6" customWidth="1"/>
    <col min="12294" max="12294" width="14.140625" style="6" bestFit="1" customWidth="1"/>
    <col min="12295" max="12295" width="6.140625" style="6" customWidth="1"/>
    <col min="12296" max="12296" width="15" style="6" customWidth="1"/>
    <col min="12297" max="12298" width="7.7109375" style="6" customWidth="1"/>
    <col min="12299" max="12299" width="14.85546875" style="6" customWidth="1"/>
    <col min="12300" max="12301" width="11.42578125" style="6" customWidth="1"/>
    <col min="12302" max="12543" width="9.140625" style="6" customWidth="1"/>
    <col min="12544" max="12544" width="4.7109375" style="6"/>
    <col min="12545" max="12545" width="5.28515625" style="6" customWidth="1"/>
    <col min="12546" max="12546" width="31.28515625" style="6" bestFit="1" customWidth="1"/>
    <col min="12547" max="12547" width="6.140625" style="6" customWidth="1"/>
    <col min="12548" max="12548" width="14.85546875" style="6" customWidth="1"/>
    <col min="12549" max="12549" width="6.140625" style="6" customWidth="1"/>
    <col min="12550" max="12550" width="14.140625" style="6" bestFit="1" customWidth="1"/>
    <col min="12551" max="12551" width="6.140625" style="6" customWidth="1"/>
    <col min="12552" max="12552" width="15" style="6" customWidth="1"/>
    <col min="12553" max="12554" width="7.7109375" style="6" customWidth="1"/>
    <col min="12555" max="12555" width="14.85546875" style="6" customWidth="1"/>
    <col min="12556" max="12557" width="11.42578125" style="6" customWidth="1"/>
    <col min="12558" max="12799" width="9.140625" style="6" customWidth="1"/>
    <col min="12800" max="12800" width="4.7109375" style="6"/>
    <col min="12801" max="12801" width="5.28515625" style="6" customWidth="1"/>
    <col min="12802" max="12802" width="31.28515625" style="6" bestFit="1" customWidth="1"/>
    <col min="12803" max="12803" width="6.140625" style="6" customWidth="1"/>
    <col min="12804" max="12804" width="14.85546875" style="6" customWidth="1"/>
    <col min="12805" max="12805" width="6.140625" style="6" customWidth="1"/>
    <col min="12806" max="12806" width="14.140625" style="6" bestFit="1" customWidth="1"/>
    <col min="12807" max="12807" width="6.140625" style="6" customWidth="1"/>
    <col min="12808" max="12808" width="15" style="6" customWidth="1"/>
    <col min="12809" max="12810" width="7.7109375" style="6" customWidth="1"/>
    <col min="12811" max="12811" width="14.85546875" style="6" customWidth="1"/>
    <col min="12812" max="12813" width="11.42578125" style="6" customWidth="1"/>
    <col min="12814" max="13055" width="9.140625" style="6" customWidth="1"/>
    <col min="13056" max="13056" width="4.7109375" style="6"/>
    <col min="13057" max="13057" width="5.28515625" style="6" customWidth="1"/>
    <col min="13058" max="13058" width="31.28515625" style="6" bestFit="1" customWidth="1"/>
    <col min="13059" max="13059" width="6.140625" style="6" customWidth="1"/>
    <col min="13060" max="13060" width="14.85546875" style="6" customWidth="1"/>
    <col min="13061" max="13061" width="6.140625" style="6" customWidth="1"/>
    <col min="13062" max="13062" width="14.140625" style="6" bestFit="1" customWidth="1"/>
    <col min="13063" max="13063" width="6.140625" style="6" customWidth="1"/>
    <col min="13064" max="13064" width="15" style="6" customWidth="1"/>
    <col min="13065" max="13066" width="7.7109375" style="6" customWidth="1"/>
    <col min="13067" max="13067" width="14.85546875" style="6" customWidth="1"/>
    <col min="13068" max="13069" width="11.42578125" style="6" customWidth="1"/>
    <col min="13070" max="13311" width="9.140625" style="6" customWidth="1"/>
    <col min="13312" max="13312" width="4.7109375" style="6"/>
    <col min="13313" max="13313" width="5.28515625" style="6" customWidth="1"/>
    <col min="13314" max="13314" width="31.28515625" style="6" bestFit="1" customWidth="1"/>
    <col min="13315" max="13315" width="6.140625" style="6" customWidth="1"/>
    <col min="13316" max="13316" width="14.85546875" style="6" customWidth="1"/>
    <col min="13317" max="13317" width="6.140625" style="6" customWidth="1"/>
    <col min="13318" max="13318" width="14.140625" style="6" bestFit="1" customWidth="1"/>
    <col min="13319" max="13319" width="6.140625" style="6" customWidth="1"/>
    <col min="13320" max="13320" width="15" style="6" customWidth="1"/>
    <col min="13321" max="13322" width="7.7109375" style="6" customWidth="1"/>
    <col min="13323" max="13323" width="14.85546875" style="6" customWidth="1"/>
    <col min="13324" max="13325" width="11.42578125" style="6" customWidth="1"/>
    <col min="13326" max="13567" width="9.140625" style="6" customWidth="1"/>
    <col min="13568" max="13568" width="4.7109375" style="6"/>
    <col min="13569" max="13569" width="5.28515625" style="6" customWidth="1"/>
    <col min="13570" max="13570" width="31.28515625" style="6" bestFit="1" customWidth="1"/>
    <col min="13571" max="13571" width="6.140625" style="6" customWidth="1"/>
    <col min="13572" max="13572" width="14.85546875" style="6" customWidth="1"/>
    <col min="13573" max="13573" width="6.140625" style="6" customWidth="1"/>
    <col min="13574" max="13574" width="14.140625" style="6" bestFit="1" customWidth="1"/>
    <col min="13575" max="13575" width="6.140625" style="6" customWidth="1"/>
    <col min="13576" max="13576" width="15" style="6" customWidth="1"/>
    <col min="13577" max="13578" width="7.7109375" style="6" customWidth="1"/>
    <col min="13579" max="13579" width="14.85546875" style="6" customWidth="1"/>
    <col min="13580" max="13581" width="11.42578125" style="6" customWidth="1"/>
    <col min="13582" max="13823" width="9.140625" style="6" customWidth="1"/>
    <col min="13824" max="13824" width="4.7109375" style="6"/>
    <col min="13825" max="13825" width="5.28515625" style="6" customWidth="1"/>
    <col min="13826" max="13826" width="31.28515625" style="6" bestFit="1" customWidth="1"/>
    <col min="13827" max="13827" width="6.140625" style="6" customWidth="1"/>
    <col min="13828" max="13828" width="14.85546875" style="6" customWidth="1"/>
    <col min="13829" max="13829" width="6.140625" style="6" customWidth="1"/>
    <col min="13830" max="13830" width="14.140625" style="6" bestFit="1" customWidth="1"/>
    <col min="13831" max="13831" width="6.140625" style="6" customWidth="1"/>
    <col min="13832" max="13832" width="15" style="6" customWidth="1"/>
    <col min="13833" max="13834" width="7.7109375" style="6" customWidth="1"/>
    <col min="13835" max="13835" width="14.85546875" style="6" customWidth="1"/>
    <col min="13836" max="13837" width="11.42578125" style="6" customWidth="1"/>
    <col min="13838" max="14079" width="9.140625" style="6" customWidth="1"/>
    <col min="14080" max="14080" width="4.7109375" style="6"/>
    <col min="14081" max="14081" width="5.28515625" style="6" customWidth="1"/>
    <col min="14082" max="14082" width="31.28515625" style="6" bestFit="1" customWidth="1"/>
    <col min="14083" max="14083" width="6.140625" style="6" customWidth="1"/>
    <col min="14084" max="14084" width="14.85546875" style="6" customWidth="1"/>
    <col min="14085" max="14085" width="6.140625" style="6" customWidth="1"/>
    <col min="14086" max="14086" width="14.140625" style="6" bestFit="1" customWidth="1"/>
    <col min="14087" max="14087" width="6.140625" style="6" customWidth="1"/>
    <col min="14088" max="14088" width="15" style="6" customWidth="1"/>
    <col min="14089" max="14090" width="7.7109375" style="6" customWidth="1"/>
    <col min="14091" max="14091" width="14.85546875" style="6" customWidth="1"/>
    <col min="14092" max="14093" width="11.42578125" style="6" customWidth="1"/>
    <col min="14094" max="14335" width="9.140625" style="6" customWidth="1"/>
    <col min="14336" max="14336" width="4.7109375" style="6"/>
    <col min="14337" max="14337" width="5.28515625" style="6" customWidth="1"/>
    <col min="14338" max="14338" width="31.28515625" style="6" bestFit="1" customWidth="1"/>
    <col min="14339" max="14339" width="6.140625" style="6" customWidth="1"/>
    <col min="14340" max="14340" width="14.85546875" style="6" customWidth="1"/>
    <col min="14341" max="14341" width="6.140625" style="6" customWidth="1"/>
    <col min="14342" max="14342" width="14.140625" style="6" bestFit="1" customWidth="1"/>
    <col min="14343" max="14343" width="6.140625" style="6" customWidth="1"/>
    <col min="14344" max="14344" width="15" style="6" customWidth="1"/>
    <col min="14345" max="14346" width="7.7109375" style="6" customWidth="1"/>
    <col min="14347" max="14347" width="14.85546875" style="6" customWidth="1"/>
    <col min="14348" max="14349" width="11.42578125" style="6" customWidth="1"/>
    <col min="14350" max="14591" width="9.140625" style="6" customWidth="1"/>
    <col min="14592" max="14592" width="4.7109375" style="6"/>
    <col min="14593" max="14593" width="5.28515625" style="6" customWidth="1"/>
    <col min="14594" max="14594" width="31.28515625" style="6" bestFit="1" customWidth="1"/>
    <col min="14595" max="14595" width="6.140625" style="6" customWidth="1"/>
    <col min="14596" max="14596" width="14.85546875" style="6" customWidth="1"/>
    <col min="14597" max="14597" width="6.140625" style="6" customWidth="1"/>
    <col min="14598" max="14598" width="14.140625" style="6" bestFit="1" customWidth="1"/>
    <col min="14599" max="14599" width="6.140625" style="6" customWidth="1"/>
    <col min="14600" max="14600" width="15" style="6" customWidth="1"/>
    <col min="14601" max="14602" width="7.7109375" style="6" customWidth="1"/>
    <col min="14603" max="14603" width="14.85546875" style="6" customWidth="1"/>
    <col min="14604" max="14605" width="11.42578125" style="6" customWidth="1"/>
    <col min="14606" max="14847" width="9.140625" style="6" customWidth="1"/>
    <col min="14848" max="14848" width="4.7109375" style="6"/>
    <col min="14849" max="14849" width="5.28515625" style="6" customWidth="1"/>
    <col min="14850" max="14850" width="31.28515625" style="6" bestFit="1" customWidth="1"/>
    <col min="14851" max="14851" width="6.140625" style="6" customWidth="1"/>
    <col min="14852" max="14852" width="14.85546875" style="6" customWidth="1"/>
    <col min="14853" max="14853" width="6.140625" style="6" customWidth="1"/>
    <col min="14854" max="14854" width="14.140625" style="6" bestFit="1" customWidth="1"/>
    <col min="14855" max="14855" width="6.140625" style="6" customWidth="1"/>
    <col min="14856" max="14856" width="15" style="6" customWidth="1"/>
    <col min="14857" max="14858" width="7.7109375" style="6" customWidth="1"/>
    <col min="14859" max="14859" width="14.85546875" style="6" customWidth="1"/>
    <col min="14860" max="14861" width="11.42578125" style="6" customWidth="1"/>
    <col min="14862" max="15103" width="9.140625" style="6" customWidth="1"/>
    <col min="15104" max="15104" width="4.7109375" style="6"/>
    <col min="15105" max="15105" width="5.28515625" style="6" customWidth="1"/>
    <col min="15106" max="15106" width="31.28515625" style="6" bestFit="1" customWidth="1"/>
    <col min="15107" max="15107" width="6.140625" style="6" customWidth="1"/>
    <col min="15108" max="15108" width="14.85546875" style="6" customWidth="1"/>
    <col min="15109" max="15109" width="6.140625" style="6" customWidth="1"/>
    <col min="15110" max="15110" width="14.140625" style="6" bestFit="1" customWidth="1"/>
    <col min="15111" max="15111" width="6.140625" style="6" customWidth="1"/>
    <col min="15112" max="15112" width="15" style="6" customWidth="1"/>
    <col min="15113" max="15114" width="7.7109375" style="6" customWidth="1"/>
    <col min="15115" max="15115" width="14.85546875" style="6" customWidth="1"/>
    <col min="15116" max="15117" width="11.42578125" style="6" customWidth="1"/>
    <col min="15118" max="15359" width="9.140625" style="6" customWidth="1"/>
    <col min="15360" max="15360" width="4.7109375" style="6"/>
    <col min="15361" max="15361" width="5.28515625" style="6" customWidth="1"/>
    <col min="15362" max="15362" width="31.28515625" style="6" bestFit="1" customWidth="1"/>
    <col min="15363" max="15363" width="6.140625" style="6" customWidth="1"/>
    <col min="15364" max="15364" width="14.85546875" style="6" customWidth="1"/>
    <col min="15365" max="15365" width="6.140625" style="6" customWidth="1"/>
    <col min="15366" max="15366" width="14.140625" style="6" bestFit="1" customWidth="1"/>
    <col min="15367" max="15367" width="6.140625" style="6" customWidth="1"/>
    <col min="15368" max="15368" width="15" style="6" customWidth="1"/>
    <col min="15369" max="15370" width="7.7109375" style="6" customWidth="1"/>
    <col min="15371" max="15371" width="14.85546875" style="6" customWidth="1"/>
    <col min="15372" max="15373" width="11.42578125" style="6" customWidth="1"/>
    <col min="15374" max="15615" width="9.140625" style="6" customWidth="1"/>
    <col min="15616" max="15616" width="4.7109375" style="6"/>
    <col min="15617" max="15617" width="5.28515625" style="6" customWidth="1"/>
    <col min="15618" max="15618" width="31.28515625" style="6" bestFit="1" customWidth="1"/>
    <col min="15619" max="15619" width="6.140625" style="6" customWidth="1"/>
    <col min="15620" max="15620" width="14.85546875" style="6" customWidth="1"/>
    <col min="15621" max="15621" width="6.140625" style="6" customWidth="1"/>
    <col min="15622" max="15622" width="14.140625" style="6" bestFit="1" customWidth="1"/>
    <col min="15623" max="15623" width="6.140625" style="6" customWidth="1"/>
    <col min="15624" max="15624" width="15" style="6" customWidth="1"/>
    <col min="15625" max="15626" width="7.7109375" style="6" customWidth="1"/>
    <col min="15627" max="15627" width="14.85546875" style="6" customWidth="1"/>
    <col min="15628" max="15629" width="11.42578125" style="6" customWidth="1"/>
    <col min="15630" max="15871" width="9.140625" style="6" customWidth="1"/>
    <col min="15872" max="15872" width="4.7109375" style="6"/>
    <col min="15873" max="15873" width="5.28515625" style="6" customWidth="1"/>
    <col min="15874" max="15874" width="31.28515625" style="6" bestFit="1" customWidth="1"/>
    <col min="15875" max="15875" width="6.140625" style="6" customWidth="1"/>
    <col min="15876" max="15876" width="14.85546875" style="6" customWidth="1"/>
    <col min="15877" max="15877" width="6.140625" style="6" customWidth="1"/>
    <col min="15878" max="15878" width="14.140625" style="6" bestFit="1" customWidth="1"/>
    <col min="15879" max="15879" width="6.140625" style="6" customWidth="1"/>
    <col min="15880" max="15880" width="15" style="6" customWidth="1"/>
    <col min="15881" max="15882" width="7.7109375" style="6" customWidth="1"/>
    <col min="15883" max="15883" width="14.85546875" style="6" customWidth="1"/>
    <col min="15884" max="15885" width="11.42578125" style="6" customWidth="1"/>
    <col min="15886" max="16127" width="9.140625" style="6" customWidth="1"/>
    <col min="16128" max="16128" width="4.7109375" style="6"/>
    <col min="16129" max="16129" width="5.28515625" style="6" customWidth="1"/>
    <col min="16130" max="16130" width="31.28515625" style="6" bestFit="1" customWidth="1"/>
    <col min="16131" max="16131" width="6.140625" style="6" customWidth="1"/>
    <col min="16132" max="16132" width="14.85546875" style="6" customWidth="1"/>
    <col min="16133" max="16133" width="6.140625" style="6" customWidth="1"/>
    <col min="16134" max="16134" width="14.140625" style="6" bestFit="1" customWidth="1"/>
    <col min="16135" max="16135" width="6.140625" style="6" customWidth="1"/>
    <col min="16136" max="16136" width="15" style="6" customWidth="1"/>
    <col min="16137" max="16138" width="7.7109375" style="6" customWidth="1"/>
    <col min="16139" max="16139" width="14.85546875" style="6" customWidth="1"/>
    <col min="16140" max="16141" width="11.42578125" style="6" customWidth="1"/>
    <col min="16142" max="16383" width="9.140625" style="6" customWidth="1"/>
    <col min="16384" max="16384" width="4.7109375" style="6"/>
  </cols>
  <sheetData>
    <row r="1" spans="1:18" ht="16.5" customHeight="1" x14ac:dyDescent="0.2">
      <c r="P1" s="490" t="s">
        <v>271</v>
      </c>
      <c r="Q1" s="490"/>
      <c r="R1" s="116"/>
    </row>
    <row r="2" spans="1:18" ht="36" customHeight="1" x14ac:dyDescent="0.2">
      <c r="A2" s="471" t="s">
        <v>628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8" ht="0.75" customHeight="1" x14ac:dyDescent="0.2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</row>
    <row r="4" spans="1:18" s="35" customFormat="1" ht="16.5" thickBot="1" x14ac:dyDescent="0.3">
      <c r="A4" s="501"/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12"/>
    </row>
    <row r="5" spans="1:18" ht="33.75" customHeight="1" x14ac:dyDescent="0.2">
      <c r="A5" s="502" t="s">
        <v>40</v>
      </c>
      <c r="B5" s="504" t="s">
        <v>272</v>
      </c>
      <c r="C5" s="491" t="s">
        <v>273</v>
      </c>
      <c r="D5" s="492"/>
      <c r="E5" s="491" t="s">
        <v>274</v>
      </c>
      <c r="F5" s="492"/>
      <c r="G5" s="491" t="s">
        <v>437</v>
      </c>
      <c r="H5" s="492"/>
      <c r="I5" s="491" t="s">
        <v>587</v>
      </c>
      <c r="J5" s="492"/>
      <c r="K5" s="491" t="s">
        <v>439</v>
      </c>
      <c r="L5" s="492"/>
      <c r="M5" s="493" t="s">
        <v>275</v>
      </c>
      <c r="N5" s="493" t="s">
        <v>276</v>
      </c>
      <c r="O5" s="495" t="s">
        <v>277</v>
      </c>
      <c r="P5" s="495" t="s">
        <v>278</v>
      </c>
      <c r="Q5" s="497" t="s">
        <v>279</v>
      </c>
    </row>
    <row r="6" spans="1:18" ht="32.25" customHeight="1" x14ac:dyDescent="0.2">
      <c r="A6" s="503"/>
      <c r="B6" s="505"/>
      <c r="C6" s="209" t="s">
        <v>280</v>
      </c>
      <c r="D6" s="210" t="s">
        <v>281</v>
      </c>
      <c r="E6" s="209" t="s">
        <v>280</v>
      </c>
      <c r="F6" s="210" t="s">
        <v>281</v>
      </c>
      <c r="G6" s="209" t="s">
        <v>280</v>
      </c>
      <c r="H6" s="210" t="s">
        <v>281</v>
      </c>
      <c r="I6" s="209" t="s">
        <v>280</v>
      </c>
      <c r="J6" s="210" t="s">
        <v>281</v>
      </c>
      <c r="K6" s="209" t="s">
        <v>280</v>
      </c>
      <c r="L6" s="210" t="s">
        <v>281</v>
      </c>
      <c r="M6" s="494"/>
      <c r="N6" s="494"/>
      <c r="O6" s="496"/>
      <c r="P6" s="496"/>
      <c r="Q6" s="498"/>
    </row>
    <row r="7" spans="1:18" s="36" customFormat="1" ht="37.5" customHeight="1" x14ac:dyDescent="0.25">
      <c r="A7" s="251">
        <v>1</v>
      </c>
      <c r="B7" s="205">
        <v>2</v>
      </c>
      <c r="C7" s="205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7">
        <v>13</v>
      </c>
      <c r="N7" s="207" t="s">
        <v>440</v>
      </c>
      <c r="O7" s="208" t="s">
        <v>441</v>
      </c>
      <c r="P7" s="207">
        <v>16</v>
      </c>
      <c r="Q7" s="252">
        <v>17</v>
      </c>
    </row>
    <row r="8" spans="1:18" s="38" customFormat="1" ht="11.25" x14ac:dyDescent="0.15">
      <c r="A8" s="247" t="s">
        <v>44</v>
      </c>
      <c r="B8" s="248" t="s">
        <v>45</v>
      </c>
      <c r="C8" s="253">
        <v>10</v>
      </c>
      <c r="D8" s="254">
        <v>7707993.9799999995</v>
      </c>
      <c r="E8" s="253"/>
      <c r="F8" s="254"/>
      <c r="G8" s="254"/>
      <c r="H8" s="254"/>
      <c r="I8" s="344"/>
      <c r="J8" s="254"/>
      <c r="K8" s="253"/>
      <c r="L8" s="254"/>
      <c r="M8" s="253">
        <v>0</v>
      </c>
      <c r="N8" s="253">
        <v>10</v>
      </c>
      <c r="O8" s="254">
        <v>7707993.9799999995</v>
      </c>
      <c r="P8" s="37">
        <v>0.11779892807937387</v>
      </c>
      <c r="Q8" s="37">
        <v>7.130124777183601E-2</v>
      </c>
    </row>
    <row r="9" spans="1:18" s="38" customFormat="1" ht="11.25" x14ac:dyDescent="0.15">
      <c r="A9" s="250" t="s">
        <v>46</v>
      </c>
      <c r="B9" s="249" t="s">
        <v>47</v>
      </c>
      <c r="C9" s="255">
        <v>68</v>
      </c>
      <c r="D9" s="256">
        <v>29545067.550000001</v>
      </c>
      <c r="E9" s="255">
        <v>3</v>
      </c>
      <c r="F9" s="256">
        <v>308553.24</v>
      </c>
      <c r="G9" s="256"/>
      <c r="H9" s="256"/>
      <c r="I9" s="345">
        <v>3</v>
      </c>
      <c r="J9" s="256">
        <v>-187457.16</v>
      </c>
      <c r="K9" s="255">
        <v>2</v>
      </c>
      <c r="L9" s="256">
        <v>-385996.83</v>
      </c>
      <c r="M9" s="255">
        <v>2</v>
      </c>
      <c r="N9" s="255">
        <v>78</v>
      </c>
      <c r="O9" s="256">
        <v>29280166.800000001</v>
      </c>
      <c r="P9" s="39">
        <v>0.44747988542477701</v>
      </c>
      <c r="Q9" s="39">
        <v>0.55614973262032086</v>
      </c>
    </row>
    <row r="10" spans="1:18" s="38" customFormat="1" ht="11.25" x14ac:dyDescent="0.15">
      <c r="A10" s="247" t="s">
        <v>48</v>
      </c>
      <c r="B10" s="248" t="s">
        <v>49</v>
      </c>
      <c r="C10" s="253">
        <v>13</v>
      </c>
      <c r="D10" s="254">
        <v>8436183.1900000013</v>
      </c>
      <c r="E10" s="253">
        <v>1</v>
      </c>
      <c r="F10" s="254">
        <v>59250</v>
      </c>
      <c r="G10" s="254"/>
      <c r="H10" s="254"/>
      <c r="I10" s="344"/>
      <c r="J10" s="254"/>
      <c r="K10" s="253"/>
      <c r="L10" s="254"/>
      <c r="M10" s="253">
        <v>0</v>
      </c>
      <c r="N10" s="253">
        <v>14</v>
      </c>
      <c r="O10" s="254">
        <v>8495433.1900000013</v>
      </c>
      <c r="P10" s="37">
        <v>0.12983312207412182</v>
      </c>
      <c r="Q10" s="37">
        <v>9.9821746880570411E-2</v>
      </c>
    </row>
    <row r="11" spans="1:18" s="38" customFormat="1" ht="11.25" x14ac:dyDescent="0.15">
      <c r="A11" s="250" t="s">
        <v>50</v>
      </c>
      <c r="B11" s="249" t="s">
        <v>51</v>
      </c>
      <c r="C11" s="255">
        <v>55</v>
      </c>
      <c r="D11" s="256">
        <v>200974084.28000003</v>
      </c>
      <c r="E11" s="255">
        <v>2</v>
      </c>
      <c r="F11" s="256">
        <v>5958439.8799999999</v>
      </c>
      <c r="G11" s="256"/>
      <c r="H11" s="256"/>
      <c r="I11" s="345">
        <v>8</v>
      </c>
      <c r="J11" s="256">
        <v>-7112096.5499999998</v>
      </c>
      <c r="K11" s="255"/>
      <c r="L11" s="256"/>
      <c r="M11" s="255">
        <v>1</v>
      </c>
      <c r="N11" s="255">
        <v>66</v>
      </c>
      <c r="O11" s="256">
        <v>199820427.61000001</v>
      </c>
      <c r="P11" s="39">
        <v>3.0537948319492756</v>
      </c>
      <c r="Q11" s="39">
        <v>0.47058823529411764</v>
      </c>
    </row>
    <row r="12" spans="1:18" s="38" customFormat="1" ht="11.25" x14ac:dyDescent="0.15">
      <c r="A12" s="247" t="s">
        <v>52</v>
      </c>
      <c r="B12" s="248" t="s">
        <v>53</v>
      </c>
      <c r="C12" s="253">
        <v>18</v>
      </c>
      <c r="D12" s="254">
        <v>25012519.599999998</v>
      </c>
      <c r="E12" s="253">
        <v>1</v>
      </c>
      <c r="F12" s="254">
        <v>1032665</v>
      </c>
      <c r="G12" s="254"/>
      <c r="H12" s="254"/>
      <c r="I12" s="344">
        <v>1</v>
      </c>
      <c r="J12" s="254">
        <v>-495000</v>
      </c>
      <c r="K12" s="253"/>
      <c r="L12" s="254"/>
      <c r="M12" s="253">
        <v>0</v>
      </c>
      <c r="N12" s="253">
        <v>20</v>
      </c>
      <c r="O12" s="254">
        <v>25550184.599999998</v>
      </c>
      <c r="P12" s="37">
        <v>0.39047570170911394</v>
      </c>
      <c r="Q12" s="37">
        <v>0.14260249554367202</v>
      </c>
    </row>
    <row r="13" spans="1:18" s="38" customFormat="1" ht="11.25" x14ac:dyDescent="0.15">
      <c r="A13" s="250" t="s">
        <v>54</v>
      </c>
      <c r="B13" s="249" t="s">
        <v>55</v>
      </c>
      <c r="C13" s="255">
        <v>4</v>
      </c>
      <c r="D13" s="256">
        <v>10343755</v>
      </c>
      <c r="E13" s="255"/>
      <c r="F13" s="256"/>
      <c r="G13" s="256"/>
      <c r="H13" s="256"/>
      <c r="I13" s="345"/>
      <c r="J13" s="256"/>
      <c r="K13" s="255"/>
      <c r="L13" s="256"/>
      <c r="M13" s="255">
        <v>0</v>
      </c>
      <c r="N13" s="255">
        <v>4</v>
      </c>
      <c r="O13" s="256">
        <v>10343755</v>
      </c>
      <c r="P13" s="39">
        <v>0.15808046224183273</v>
      </c>
      <c r="Q13" s="39">
        <v>2.8520499108734401E-2</v>
      </c>
    </row>
    <row r="14" spans="1:18" s="38" customFormat="1" ht="11.25" x14ac:dyDescent="0.15">
      <c r="A14" s="247" t="s">
        <v>321</v>
      </c>
      <c r="B14" s="248" t="s">
        <v>322</v>
      </c>
      <c r="C14" s="253">
        <v>1</v>
      </c>
      <c r="D14" s="254">
        <v>723200</v>
      </c>
      <c r="E14" s="253"/>
      <c r="F14" s="254"/>
      <c r="G14" s="254"/>
      <c r="H14" s="254"/>
      <c r="I14" s="344"/>
      <c r="J14" s="254"/>
      <c r="K14" s="253"/>
      <c r="L14" s="254"/>
      <c r="M14" s="253">
        <v>0</v>
      </c>
      <c r="N14" s="253">
        <v>1</v>
      </c>
      <c r="O14" s="254">
        <v>723200</v>
      </c>
      <c r="P14" s="37">
        <v>1.1052445682761574E-2</v>
      </c>
      <c r="Q14" s="37">
        <v>7.1301247771836003E-3</v>
      </c>
    </row>
    <row r="15" spans="1:18" s="38" customFormat="1" ht="11.25" x14ac:dyDescent="0.15">
      <c r="A15" s="250" t="s">
        <v>56</v>
      </c>
      <c r="B15" s="249" t="s">
        <v>57</v>
      </c>
      <c r="C15" s="255">
        <v>1</v>
      </c>
      <c r="D15" s="256">
        <v>2703000</v>
      </c>
      <c r="E15" s="255"/>
      <c r="F15" s="256"/>
      <c r="G15" s="256"/>
      <c r="H15" s="256"/>
      <c r="I15" s="345"/>
      <c r="J15" s="256"/>
      <c r="K15" s="255"/>
      <c r="L15" s="256"/>
      <c r="M15" s="255">
        <v>0</v>
      </c>
      <c r="N15" s="255">
        <v>1</v>
      </c>
      <c r="O15" s="256">
        <v>2703000</v>
      </c>
      <c r="P15" s="39">
        <v>4.1309127047157813E-2</v>
      </c>
      <c r="Q15" s="39">
        <v>7.1301247771836003E-3</v>
      </c>
    </row>
    <row r="16" spans="1:18" s="38" customFormat="1" ht="11.25" x14ac:dyDescent="0.15">
      <c r="A16" s="247" t="s">
        <v>480</v>
      </c>
      <c r="B16" s="248" t="s">
        <v>481</v>
      </c>
      <c r="C16" s="253">
        <v>1</v>
      </c>
      <c r="D16" s="254">
        <v>1075516.8600000001</v>
      </c>
      <c r="E16" s="253"/>
      <c r="F16" s="254"/>
      <c r="G16" s="254"/>
      <c r="H16" s="254"/>
      <c r="I16" s="344"/>
      <c r="J16" s="254"/>
      <c r="K16" s="253"/>
      <c r="L16" s="254"/>
      <c r="M16" s="253">
        <v>0</v>
      </c>
      <c r="N16" s="253">
        <v>1</v>
      </c>
      <c r="O16" s="254">
        <v>1075516.8600000001</v>
      </c>
      <c r="P16" s="37">
        <v>1.6436797118424065E-2</v>
      </c>
      <c r="Q16" s="37">
        <v>7.1301247771836003E-3</v>
      </c>
    </row>
    <row r="17" spans="1:17" s="38" customFormat="1" ht="11.25" x14ac:dyDescent="0.15">
      <c r="A17" s="250" t="s">
        <v>286</v>
      </c>
      <c r="B17" s="249" t="s">
        <v>287</v>
      </c>
      <c r="C17" s="255">
        <v>13</v>
      </c>
      <c r="D17" s="256">
        <v>2038509.67</v>
      </c>
      <c r="E17" s="255"/>
      <c r="F17" s="256"/>
      <c r="G17" s="256"/>
      <c r="H17" s="256"/>
      <c r="I17" s="345">
        <v>4</v>
      </c>
      <c r="J17" s="256">
        <v>-206911.83</v>
      </c>
      <c r="K17" s="255"/>
      <c r="L17" s="256"/>
      <c r="M17" s="255">
        <v>0</v>
      </c>
      <c r="N17" s="255">
        <v>17</v>
      </c>
      <c r="O17" s="256">
        <v>1831597.8399999999</v>
      </c>
      <c r="P17" s="39">
        <v>2.7991752819777959E-2</v>
      </c>
      <c r="Q17" s="39">
        <v>0.12121212121212122</v>
      </c>
    </row>
    <row r="18" spans="1:17" s="38" customFormat="1" ht="11.25" x14ac:dyDescent="0.15">
      <c r="A18" s="247" t="s">
        <v>58</v>
      </c>
      <c r="B18" s="248" t="s">
        <v>59</v>
      </c>
      <c r="C18" s="253">
        <v>26</v>
      </c>
      <c r="D18" s="254">
        <v>19295644.960000001</v>
      </c>
      <c r="E18" s="253">
        <v>5</v>
      </c>
      <c r="F18" s="254">
        <v>69473.7</v>
      </c>
      <c r="G18" s="254"/>
      <c r="H18" s="254"/>
      <c r="I18" s="344">
        <v>2</v>
      </c>
      <c r="J18" s="254">
        <v>-62609.39</v>
      </c>
      <c r="K18" s="253"/>
      <c r="L18" s="254"/>
      <c r="M18" s="253">
        <v>7</v>
      </c>
      <c r="N18" s="253">
        <v>40</v>
      </c>
      <c r="O18" s="254">
        <v>19302509.27</v>
      </c>
      <c r="P18" s="37">
        <v>0.29499437949070345</v>
      </c>
      <c r="Q18" s="37">
        <v>0.28520499108734404</v>
      </c>
    </row>
    <row r="19" spans="1:17" s="38" customFormat="1" ht="11.25" x14ac:dyDescent="0.15">
      <c r="A19" s="250" t="s">
        <v>62</v>
      </c>
      <c r="B19" s="249" t="s">
        <v>63</v>
      </c>
      <c r="C19" s="255">
        <v>4</v>
      </c>
      <c r="D19" s="256">
        <v>2451175</v>
      </c>
      <c r="E19" s="255"/>
      <c r="F19" s="256"/>
      <c r="G19" s="256"/>
      <c r="H19" s="256"/>
      <c r="I19" s="345">
        <v>2</v>
      </c>
      <c r="J19" s="256">
        <v>-210179.46</v>
      </c>
      <c r="K19" s="255"/>
      <c r="L19" s="256"/>
      <c r="M19" s="255">
        <v>0</v>
      </c>
      <c r="N19" s="255">
        <v>6</v>
      </c>
      <c r="O19" s="256">
        <v>2240995.54</v>
      </c>
      <c r="P19" s="39">
        <v>3.4248453375499088E-2</v>
      </c>
      <c r="Q19" s="39">
        <v>4.2780748663101602E-2</v>
      </c>
    </row>
    <row r="20" spans="1:17" s="38" customFormat="1" ht="11.25" x14ac:dyDescent="0.15">
      <c r="A20" s="247" t="s">
        <v>288</v>
      </c>
      <c r="B20" s="248" t="s">
        <v>289</v>
      </c>
      <c r="C20" s="253">
        <v>1</v>
      </c>
      <c r="D20" s="254">
        <v>1475910</v>
      </c>
      <c r="E20" s="253"/>
      <c r="F20" s="254"/>
      <c r="G20" s="254"/>
      <c r="H20" s="254"/>
      <c r="I20" s="344"/>
      <c r="J20" s="254"/>
      <c r="K20" s="253"/>
      <c r="L20" s="254"/>
      <c r="M20" s="253">
        <v>0</v>
      </c>
      <c r="N20" s="253">
        <v>1</v>
      </c>
      <c r="O20" s="254">
        <v>1475910</v>
      </c>
      <c r="P20" s="37">
        <v>2.2555883721853753E-2</v>
      </c>
      <c r="Q20" s="37">
        <v>7.1301247771836003E-3</v>
      </c>
    </row>
    <row r="21" spans="1:17" s="38" customFormat="1" ht="11.25" x14ac:dyDescent="0.15">
      <c r="A21" s="250" t="s">
        <v>64</v>
      </c>
      <c r="B21" s="249" t="s">
        <v>65</v>
      </c>
      <c r="C21" s="255">
        <v>18</v>
      </c>
      <c r="D21" s="256">
        <v>19161388.079999998</v>
      </c>
      <c r="E21" s="255"/>
      <c r="F21" s="256"/>
      <c r="G21" s="256"/>
      <c r="H21" s="256"/>
      <c r="I21" s="345">
        <v>1</v>
      </c>
      <c r="J21" s="256">
        <v>-42042.69</v>
      </c>
      <c r="K21" s="255"/>
      <c r="L21" s="256"/>
      <c r="M21" s="255">
        <v>0</v>
      </c>
      <c r="N21" s="255">
        <v>19</v>
      </c>
      <c r="O21" s="256">
        <v>19119345.389999997</v>
      </c>
      <c r="P21" s="39">
        <v>0.29219514161080318</v>
      </c>
      <c r="Q21" s="39">
        <v>0.13547237076648841</v>
      </c>
    </row>
    <row r="22" spans="1:17" s="38" customFormat="1" ht="11.25" x14ac:dyDescent="0.15">
      <c r="A22" s="247" t="s">
        <v>68</v>
      </c>
      <c r="B22" s="248" t="s">
        <v>69</v>
      </c>
      <c r="C22" s="253">
        <v>4</v>
      </c>
      <c r="D22" s="254">
        <v>2141479</v>
      </c>
      <c r="E22" s="253"/>
      <c r="F22" s="254"/>
      <c r="G22" s="254"/>
      <c r="H22" s="254"/>
      <c r="I22" s="344"/>
      <c r="J22" s="254"/>
      <c r="K22" s="253"/>
      <c r="L22" s="254"/>
      <c r="M22" s="253">
        <v>0</v>
      </c>
      <c r="N22" s="253">
        <v>4</v>
      </c>
      <c r="O22" s="254">
        <v>2141479</v>
      </c>
      <c r="P22" s="37">
        <v>3.2727572356574357E-2</v>
      </c>
      <c r="Q22" s="37">
        <v>2.8520499108734401E-2</v>
      </c>
    </row>
    <row r="23" spans="1:17" s="38" customFormat="1" ht="11.25" x14ac:dyDescent="0.15">
      <c r="A23" s="250" t="s">
        <v>70</v>
      </c>
      <c r="B23" s="249" t="s">
        <v>71</v>
      </c>
      <c r="C23" s="255">
        <v>1025</v>
      </c>
      <c r="D23" s="256">
        <v>380983279.19000006</v>
      </c>
      <c r="E23" s="255">
        <v>22</v>
      </c>
      <c r="F23" s="256">
        <v>312779.75</v>
      </c>
      <c r="G23" s="256"/>
      <c r="H23" s="256"/>
      <c r="I23" s="345">
        <v>81</v>
      </c>
      <c r="J23" s="256">
        <v>-4670088.96</v>
      </c>
      <c r="K23" s="255">
        <v>6</v>
      </c>
      <c r="L23" s="256">
        <v>-1334640.69</v>
      </c>
      <c r="M23" s="255">
        <v>10</v>
      </c>
      <c r="N23" s="255">
        <v>1144</v>
      </c>
      <c r="O23" s="256">
        <v>375291329.2899999</v>
      </c>
      <c r="P23" s="39">
        <v>5.7354632635358289</v>
      </c>
      <c r="Q23" s="39">
        <v>8.1568627450980387</v>
      </c>
    </row>
    <row r="24" spans="1:17" s="38" customFormat="1" ht="11.25" x14ac:dyDescent="0.15">
      <c r="A24" s="247" t="s">
        <v>72</v>
      </c>
      <c r="B24" s="248" t="s">
        <v>73</v>
      </c>
      <c r="C24" s="253">
        <v>3</v>
      </c>
      <c r="D24" s="254">
        <v>544766</v>
      </c>
      <c r="E24" s="253"/>
      <c r="F24" s="254"/>
      <c r="G24" s="254"/>
      <c r="H24" s="254"/>
      <c r="I24" s="344"/>
      <c r="J24" s="254"/>
      <c r="K24" s="253"/>
      <c r="L24" s="254"/>
      <c r="M24" s="253">
        <v>0</v>
      </c>
      <c r="N24" s="253">
        <v>3</v>
      </c>
      <c r="O24" s="254">
        <v>544766</v>
      </c>
      <c r="P24" s="37">
        <v>8.3254931205963643E-3</v>
      </c>
      <c r="Q24" s="37">
        <v>2.1390374331550801E-2</v>
      </c>
    </row>
    <row r="25" spans="1:17" s="38" customFormat="1" ht="18" x14ac:dyDescent="0.15">
      <c r="A25" s="250" t="s">
        <v>377</v>
      </c>
      <c r="B25" s="249" t="s">
        <v>378</v>
      </c>
      <c r="C25" s="255">
        <v>4</v>
      </c>
      <c r="D25" s="256">
        <v>64533310</v>
      </c>
      <c r="E25" s="255"/>
      <c r="F25" s="256"/>
      <c r="G25" s="256"/>
      <c r="H25" s="256"/>
      <c r="I25" s="345"/>
      <c r="J25" s="256"/>
      <c r="K25" s="255"/>
      <c r="L25" s="256"/>
      <c r="M25" s="255">
        <v>0</v>
      </c>
      <c r="N25" s="255">
        <v>4</v>
      </c>
      <c r="O25" s="256">
        <v>64533310</v>
      </c>
      <c r="P25" s="39">
        <v>0.98624295285372543</v>
      </c>
      <c r="Q25" s="39">
        <v>2.8520499108734401E-2</v>
      </c>
    </row>
    <row r="26" spans="1:17" s="38" customFormat="1" ht="11.25" x14ac:dyDescent="0.15">
      <c r="A26" s="247" t="s">
        <v>412</v>
      </c>
      <c r="B26" s="248" t="s">
        <v>413</v>
      </c>
      <c r="C26" s="253">
        <v>1</v>
      </c>
      <c r="D26" s="254">
        <v>2570000</v>
      </c>
      <c r="E26" s="253"/>
      <c r="F26" s="254"/>
      <c r="G26" s="254"/>
      <c r="H26" s="254"/>
      <c r="I26" s="344"/>
      <c r="J26" s="254"/>
      <c r="K26" s="253"/>
      <c r="L26" s="254"/>
      <c r="M26" s="253">
        <v>0</v>
      </c>
      <c r="N26" s="253">
        <v>1</v>
      </c>
      <c r="O26" s="254">
        <v>2570000</v>
      </c>
      <c r="P26" s="37">
        <v>3.927652849100835E-2</v>
      </c>
      <c r="Q26" s="37">
        <v>7.1301247771836003E-3</v>
      </c>
    </row>
    <row r="27" spans="1:17" s="38" customFormat="1" ht="11.25" x14ac:dyDescent="0.15">
      <c r="A27" s="250" t="s">
        <v>74</v>
      </c>
      <c r="B27" s="249" t="s">
        <v>75</v>
      </c>
      <c r="C27" s="255">
        <v>12</v>
      </c>
      <c r="D27" s="256">
        <v>13280242.4</v>
      </c>
      <c r="E27" s="255"/>
      <c r="F27" s="256"/>
      <c r="G27" s="256"/>
      <c r="H27" s="256"/>
      <c r="I27" s="345"/>
      <c r="J27" s="256"/>
      <c r="K27" s="255"/>
      <c r="L27" s="256"/>
      <c r="M27" s="255">
        <v>0</v>
      </c>
      <c r="N27" s="255">
        <v>12</v>
      </c>
      <c r="O27" s="256">
        <v>13280242.4</v>
      </c>
      <c r="P27" s="39">
        <v>0.20295790622221679</v>
      </c>
      <c r="Q27" s="39">
        <v>8.5561497326203204E-2</v>
      </c>
    </row>
    <row r="28" spans="1:17" s="38" customFormat="1" ht="11.25" x14ac:dyDescent="0.15">
      <c r="A28" s="247" t="s">
        <v>404</v>
      </c>
      <c r="B28" s="248" t="s">
        <v>405</v>
      </c>
      <c r="C28" s="253">
        <v>7</v>
      </c>
      <c r="D28" s="254">
        <v>4855434</v>
      </c>
      <c r="E28" s="253"/>
      <c r="F28" s="254"/>
      <c r="G28" s="254"/>
      <c r="H28" s="254"/>
      <c r="I28" s="344"/>
      <c r="J28" s="254"/>
      <c r="K28" s="253"/>
      <c r="L28" s="254"/>
      <c r="M28" s="253">
        <v>0</v>
      </c>
      <c r="N28" s="253">
        <v>7</v>
      </c>
      <c r="O28" s="254">
        <v>4855434</v>
      </c>
      <c r="P28" s="37">
        <v>7.4204121337436049E-2</v>
      </c>
      <c r="Q28" s="37">
        <v>4.9910873440285206E-2</v>
      </c>
    </row>
    <row r="29" spans="1:17" s="38" customFormat="1" ht="18" x14ac:dyDescent="0.15">
      <c r="A29" s="250" t="s">
        <v>76</v>
      </c>
      <c r="B29" s="249" t="s">
        <v>77</v>
      </c>
      <c r="C29" s="255">
        <v>30</v>
      </c>
      <c r="D29" s="256">
        <v>23013113.859999999</v>
      </c>
      <c r="E29" s="255"/>
      <c r="F29" s="256"/>
      <c r="G29" s="256"/>
      <c r="H29" s="256"/>
      <c r="I29" s="345"/>
      <c r="J29" s="256"/>
      <c r="K29" s="255"/>
      <c r="L29" s="256"/>
      <c r="M29" s="255">
        <v>1</v>
      </c>
      <c r="N29" s="255">
        <v>31</v>
      </c>
      <c r="O29" s="256">
        <v>23013113.859999999</v>
      </c>
      <c r="P29" s="39">
        <v>0.35170242108525651</v>
      </c>
      <c r="Q29" s="39">
        <v>0.22103386809269163</v>
      </c>
    </row>
    <row r="30" spans="1:17" s="38" customFormat="1" ht="11.25" x14ac:dyDescent="0.15">
      <c r="A30" s="247" t="s">
        <v>507</v>
      </c>
      <c r="B30" s="248" t="s">
        <v>508</v>
      </c>
      <c r="C30" s="253">
        <v>1</v>
      </c>
      <c r="D30" s="254">
        <v>441000</v>
      </c>
      <c r="E30" s="253"/>
      <c r="F30" s="254"/>
      <c r="G30" s="254"/>
      <c r="H30" s="254"/>
      <c r="I30" s="344"/>
      <c r="J30" s="254"/>
      <c r="K30" s="253"/>
      <c r="L30" s="254"/>
      <c r="M30" s="253">
        <v>0</v>
      </c>
      <c r="N30" s="253">
        <v>1</v>
      </c>
      <c r="O30" s="254">
        <v>441000</v>
      </c>
      <c r="P30" s="37">
        <v>6.7396688967061033E-3</v>
      </c>
      <c r="Q30" s="37">
        <v>7.1301247771836003E-3</v>
      </c>
    </row>
    <row r="31" spans="1:17" s="38" customFormat="1" ht="11.25" x14ac:dyDescent="0.15">
      <c r="A31" s="250" t="s">
        <v>594</v>
      </c>
      <c r="B31" s="249" t="s">
        <v>595</v>
      </c>
      <c r="C31" s="255">
        <v>3</v>
      </c>
      <c r="D31" s="256">
        <v>2883710</v>
      </c>
      <c r="E31" s="255"/>
      <c r="F31" s="256"/>
      <c r="G31" s="256"/>
      <c r="H31" s="256"/>
      <c r="I31" s="345"/>
      <c r="J31" s="256"/>
      <c r="K31" s="255"/>
      <c r="L31" s="256"/>
      <c r="M31" s="255">
        <v>1</v>
      </c>
      <c r="N31" s="255">
        <v>4</v>
      </c>
      <c r="O31" s="256">
        <v>2883710</v>
      </c>
      <c r="P31" s="39">
        <v>4.4070863025216227E-2</v>
      </c>
      <c r="Q31" s="39">
        <v>2.8520499108734401E-2</v>
      </c>
    </row>
    <row r="32" spans="1:17" s="38" customFormat="1" ht="11.25" x14ac:dyDescent="0.15">
      <c r="A32" s="247" t="s">
        <v>78</v>
      </c>
      <c r="B32" s="248" t="s">
        <v>79</v>
      </c>
      <c r="C32" s="253">
        <v>30</v>
      </c>
      <c r="D32" s="254">
        <v>23610795.800000001</v>
      </c>
      <c r="E32" s="253"/>
      <c r="F32" s="254"/>
      <c r="G32" s="254"/>
      <c r="H32" s="254"/>
      <c r="I32" s="344"/>
      <c r="J32" s="254"/>
      <c r="K32" s="253"/>
      <c r="L32" s="254"/>
      <c r="M32" s="253">
        <v>0</v>
      </c>
      <c r="N32" s="253">
        <v>30</v>
      </c>
      <c r="O32" s="254">
        <v>23610795.800000001</v>
      </c>
      <c r="P32" s="37">
        <v>0.36083661242571224</v>
      </c>
      <c r="Q32" s="37">
        <v>0.21390374331550802</v>
      </c>
    </row>
    <row r="33" spans="1:17" s="38" customFormat="1" ht="11.25" x14ac:dyDescent="0.15">
      <c r="A33" s="250" t="s">
        <v>80</v>
      </c>
      <c r="B33" s="249" t="s">
        <v>610</v>
      </c>
      <c r="C33" s="255">
        <v>5</v>
      </c>
      <c r="D33" s="256">
        <v>4684320</v>
      </c>
      <c r="E33" s="255"/>
      <c r="F33" s="256"/>
      <c r="G33" s="256"/>
      <c r="H33" s="256"/>
      <c r="I33" s="345"/>
      <c r="J33" s="256"/>
      <c r="K33" s="255"/>
      <c r="L33" s="256"/>
      <c r="M33" s="255">
        <v>4</v>
      </c>
      <c r="N33" s="255">
        <v>9</v>
      </c>
      <c r="O33" s="256">
        <v>4684320</v>
      </c>
      <c r="P33" s="39">
        <v>7.1589038109338615E-2</v>
      </c>
      <c r="Q33" s="39">
        <v>6.4171122994652413E-2</v>
      </c>
    </row>
    <row r="34" spans="1:17" s="38" customFormat="1" ht="11.25" x14ac:dyDescent="0.15">
      <c r="A34" s="247" t="s">
        <v>414</v>
      </c>
      <c r="B34" s="248" t="s">
        <v>415</v>
      </c>
      <c r="C34" s="253">
        <v>1</v>
      </c>
      <c r="D34" s="254">
        <v>4361877.5999999996</v>
      </c>
      <c r="E34" s="253"/>
      <c r="F34" s="254"/>
      <c r="G34" s="254"/>
      <c r="H34" s="254"/>
      <c r="I34" s="344"/>
      <c r="J34" s="254"/>
      <c r="K34" s="253"/>
      <c r="L34" s="254"/>
      <c r="M34" s="253">
        <v>0</v>
      </c>
      <c r="N34" s="253">
        <v>1</v>
      </c>
      <c r="O34" s="254">
        <v>4361877.5999999996</v>
      </c>
      <c r="P34" s="37">
        <v>6.6661248961358416E-2</v>
      </c>
      <c r="Q34" s="37">
        <v>7.1301247771836003E-3</v>
      </c>
    </row>
    <row r="35" spans="1:17" s="38" customFormat="1" ht="11.25" x14ac:dyDescent="0.15">
      <c r="A35" s="250" t="s">
        <v>81</v>
      </c>
      <c r="B35" s="249" t="s">
        <v>82</v>
      </c>
      <c r="C35" s="255">
        <v>2</v>
      </c>
      <c r="D35" s="256">
        <v>2741280</v>
      </c>
      <c r="E35" s="255"/>
      <c r="F35" s="256"/>
      <c r="G35" s="256"/>
      <c r="H35" s="256"/>
      <c r="I35" s="345"/>
      <c r="J35" s="256"/>
      <c r="K35" s="255"/>
      <c r="L35" s="256"/>
      <c r="M35" s="255">
        <v>0</v>
      </c>
      <c r="N35" s="255">
        <v>2</v>
      </c>
      <c r="O35" s="256">
        <v>2741280</v>
      </c>
      <c r="P35" s="39">
        <v>4.1894148646626994E-2</v>
      </c>
      <c r="Q35" s="39">
        <v>1.4260249554367201E-2</v>
      </c>
    </row>
    <row r="36" spans="1:17" s="38" customFormat="1" ht="11.25" x14ac:dyDescent="0.15">
      <c r="A36" s="247" t="s">
        <v>622</v>
      </c>
      <c r="B36" s="248" t="s">
        <v>623</v>
      </c>
      <c r="C36" s="253"/>
      <c r="D36" s="254"/>
      <c r="E36" s="253">
        <v>1</v>
      </c>
      <c r="F36" s="254">
        <v>29430</v>
      </c>
      <c r="G36" s="254"/>
      <c r="H36" s="254"/>
      <c r="I36" s="344"/>
      <c r="J36" s="254"/>
      <c r="K36" s="253"/>
      <c r="L36" s="254"/>
      <c r="M36" s="253">
        <v>0</v>
      </c>
      <c r="N36" s="253">
        <v>1</v>
      </c>
      <c r="O36" s="254">
        <v>29430</v>
      </c>
      <c r="P36" s="37">
        <v>4.497697406577338E-4</v>
      </c>
      <c r="Q36" s="37">
        <v>7.1301247771836003E-3</v>
      </c>
    </row>
    <row r="37" spans="1:17" s="38" customFormat="1" ht="11.25" x14ac:dyDescent="0.15">
      <c r="A37" s="250" t="s">
        <v>85</v>
      </c>
      <c r="B37" s="249" t="s">
        <v>86</v>
      </c>
      <c r="C37" s="255">
        <v>26</v>
      </c>
      <c r="D37" s="256">
        <v>43338400</v>
      </c>
      <c r="E37" s="255"/>
      <c r="F37" s="256"/>
      <c r="G37" s="256"/>
      <c r="H37" s="256"/>
      <c r="I37" s="345"/>
      <c r="J37" s="256"/>
      <c r="K37" s="255"/>
      <c r="L37" s="256"/>
      <c r="M37" s="255">
        <v>0</v>
      </c>
      <c r="N37" s="255">
        <v>26</v>
      </c>
      <c r="O37" s="256">
        <v>43338400</v>
      </c>
      <c r="P37" s="39">
        <v>0.66232758846487017</v>
      </c>
      <c r="Q37" s="39">
        <v>0.18538324420677363</v>
      </c>
    </row>
    <row r="38" spans="1:17" s="38" customFormat="1" ht="18" x14ac:dyDescent="0.15">
      <c r="A38" s="247" t="s">
        <v>87</v>
      </c>
      <c r="B38" s="248" t="s">
        <v>88</v>
      </c>
      <c r="C38" s="253">
        <v>1</v>
      </c>
      <c r="D38" s="254">
        <v>4631760</v>
      </c>
      <c r="E38" s="253">
        <v>1</v>
      </c>
      <c r="F38" s="254">
        <v>63451.13</v>
      </c>
      <c r="G38" s="254"/>
      <c r="H38" s="254"/>
      <c r="I38" s="344"/>
      <c r="J38" s="254"/>
      <c r="K38" s="253"/>
      <c r="L38" s="254"/>
      <c r="M38" s="253">
        <v>1</v>
      </c>
      <c r="N38" s="253">
        <v>3</v>
      </c>
      <c r="O38" s="254">
        <v>4695211.13</v>
      </c>
      <c r="P38" s="37">
        <v>7.1755483937254685E-2</v>
      </c>
      <c r="Q38" s="37">
        <v>2.1390374331550801E-2</v>
      </c>
    </row>
    <row r="39" spans="1:17" s="38" customFormat="1" ht="18" x14ac:dyDescent="0.15">
      <c r="A39" s="250" t="s">
        <v>525</v>
      </c>
      <c r="B39" s="249" t="s">
        <v>526</v>
      </c>
      <c r="C39" s="255">
        <v>1</v>
      </c>
      <c r="D39" s="256">
        <v>11240999.83</v>
      </c>
      <c r="E39" s="255"/>
      <c r="F39" s="256"/>
      <c r="G39" s="256"/>
      <c r="H39" s="256"/>
      <c r="I39" s="345"/>
      <c r="J39" s="256"/>
      <c r="K39" s="255"/>
      <c r="L39" s="256"/>
      <c r="M39" s="255">
        <v>0</v>
      </c>
      <c r="N39" s="255">
        <v>1</v>
      </c>
      <c r="O39" s="256">
        <v>11240999.83</v>
      </c>
      <c r="P39" s="39">
        <v>0.17179278213634827</v>
      </c>
      <c r="Q39" s="39">
        <v>7.1301247771836003E-3</v>
      </c>
    </row>
    <row r="40" spans="1:17" s="38" customFormat="1" ht="18" x14ac:dyDescent="0.15">
      <c r="A40" s="247" t="s">
        <v>89</v>
      </c>
      <c r="B40" s="248" t="s">
        <v>90</v>
      </c>
      <c r="C40" s="253">
        <v>4</v>
      </c>
      <c r="D40" s="254">
        <v>264142.45</v>
      </c>
      <c r="E40" s="253"/>
      <c r="F40" s="254"/>
      <c r="G40" s="254"/>
      <c r="H40" s="254"/>
      <c r="I40" s="344"/>
      <c r="J40" s="254"/>
      <c r="K40" s="253"/>
      <c r="L40" s="254"/>
      <c r="M40" s="253">
        <v>0</v>
      </c>
      <c r="N40" s="253">
        <v>4</v>
      </c>
      <c r="O40" s="254">
        <v>264142.45</v>
      </c>
      <c r="P40" s="37">
        <v>4.0368087405096304E-3</v>
      </c>
      <c r="Q40" s="37">
        <v>2.8520499108734401E-2</v>
      </c>
    </row>
    <row r="41" spans="1:17" s="38" customFormat="1" ht="11.25" x14ac:dyDescent="0.15">
      <c r="A41" s="250" t="s">
        <v>459</v>
      </c>
      <c r="B41" s="249" t="s">
        <v>460</v>
      </c>
      <c r="C41" s="255">
        <v>1</v>
      </c>
      <c r="D41" s="256">
        <v>306000</v>
      </c>
      <c r="E41" s="255"/>
      <c r="F41" s="256"/>
      <c r="G41" s="256"/>
      <c r="H41" s="256"/>
      <c r="I41" s="345"/>
      <c r="J41" s="256"/>
      <c r="K41" s="255"/>
      <c r="L41" s="256"/>
      <c r="M41" s="255">
        <v>0</v>
      </c>
      <c r="N41" s="255">
        <v>1</v>
      </c>
      <c r="O41" s="256">
        <v>306000</v>
      </c>
      <c r="P41" s="39">
        <v>4.6765049487348465E-3</v>
      </c>
      <c r="Q41" s="39">
        <v>7.1301247771836003E-3</v>
      </c>
    </row>
    <row r="42" spans="1:17" s="38" customFormat="1" ht="11.25" x14ac:dyDescent="0.15">
      <c r="A42" s="247" t="s">
        <v>91</v>
      </c>
      <c r="B42" s="248" t="s">
        <v>92</v>
      </c>
      <c r="C42" s="253">
        <v>66</v>
      </c>
      <c r="D42" s="254">
        <v>7874033.5999999996</v>
      </c>
      <c r="E42" s="253">
        <v>1</v>
      </c>
      <c r="F42" s="254">
        <v>72960</v>
      </c>
      <c r="G42" s="254"/>
      <c r="H42" s="254"/>
      <c r="I42" s="344"/>
      <c r="J42" s="254"/>
      <c r="K42" s="253"/>
      <c r="L42" s="254"/>
      <c r="M42" s="253">
        <v>0</v>
      </c>
      <c r="N42" s="253">
        <v>67</v>
      </c>
      <c r="O42" s="254">
        <v>7946993.5999999996</v>
      </c>
      <c r="P42" s="37">
        <v>0.12145148659465412</v>
      </c>
      <c r="Q42" s="37">
        <v>0.47771836007130125</v>
      </c>
    </row>
    <row r="43" spans="1:17" s="38" customFormat="1" ht="11.25" x14ac:dyDescent="0.15">
      <c r="A43" s="250" t="s">
        <v>93</v>
      </c>
      <c r="B43" s="249" t="s">
        <v>94</v>
      </c>
      <c r="C43" s="255">
        <v>2</v>
      </c>
      <c r="D43" s="256">
        <v>1232574.2</v>
      </c>
      <c r="E43" s="255"/>
      <c r="F43" s="256"/>
      <c r="G43" s="256"/>
      <c r="H43" s="256"/>
      <c r="I43" s="345"/>
      <c r="J43" s="256"/>
      <c r="K43" s="255"/>
      <c r="L43" s="256"/>
      <c r="M43" s="255">
        <v>0</v>
      </c>
      <c r="N43" s="255">
        <v>2</v>
      </c>
      <c r="O43" s="256">
        <v>1232574.2</v>
      </c>
      <c r="P43" s="39">
        <v>1.8837056686218611E-2</v>
      </c>
      <c r="Q43" s="39">
        <v>1.4260249554367201E-2</v>
      </c>
    </row>
    <row r="44" spans="1:17" s="38" customFormat="1" ht="11.25" x14ac:dyDescent="0.15">
      <c r="A44" s="247" t="s">
        <v>95</v>
      </c>
      <c r="B44" s="248" t="s">
        <v>96</v>
      </c>
      <c r="C44" s="253">
        <v>1087</v>
      </c>
      <c r="D44" s="254">
        <v>25995480.850000035</v>
      </c>
      <c r="E44" s="253"/>
      <c r="F44" s="254"/>
      <c r="G44" s="254"/>
      <c r="H44" s="254"/>
      <c r="I44" s="344"/>
      <c r="J44" s="254"/>
      <c r="K44" s="253"/>
      <c r="L44" s="254"/>
      <c r="M44" s="253">
        <v>0</v>
      </c>
      <c r="N44" s="253">
        <v>1087</v>
      </c>
      <c r="O44" s="254">
        <v>25995480.850000035</v>
      </c>
      <c r="P44" s="37">
        <v>0.39728102888812783</v>
      </c>
      <c r="Q44" s="37">
        <v>7.7504456327985736</v>
      </c>
    </row>
    <row r="45" spans="1:17" s="38" customFormat="1" ht="11.25" x14ac:dyDescent="0.15">
      <c r="A45" s="250" t="s">
        <v>527</v>
      </c>
      <c r="B45" s="249" t="s">
        <v>528</v>
      </c>
      <c r="C45" s="255">
        <v>10</v>
      </c>
      <c r="D45" s="256">
        <v>1699490.9700000002</v>
      </c>
      <c r="E45" s="255"/>
      <c r="F45" s="256"/>
      <c r="G45" s="256"/>
      <c r="H45" s="256"/>
      <c r="I45" s="345"/>
      <c r="J45" s="256"/>
      <c r="K45" s="255"/>
      <c r="L45" s="256"/>
      <c r="M45" s="255">
        <v>0</v>
      </c>
      <c r="N45" s="255">
        <v>10</v>
      </c>
      <c r="O45" s="256">
        <v>1699490.9700000002</v>
      </c>
      <c r="P45" s="39">
        <v>2.5972803697827403E-2</v>
      </c>
      <c r="Q45" s="39">
        <v>7.130124777183601E-2</v>
      </c>
    </row>
    <row r="46" spans="1:17" s="38" customFormat="1" ht="18" x14ac:dyDescent="0.15">
      <c r="A46" s="247" t="s">
        <v>624</v>
      </c>
      <c r="B46" s="248" t="s">
        <v>625</v>
      </c>
      <c r="C46" s="253">
        <v>2</v>
      </c>
      <c r="D46" s="254">
        <v>916650.6</v>
      </c>
      <c r="E46" s="253"/>
      <c r="F46" s="254"/>
      <c r="G46" s="254"/>
      <c r="H46" s="254"/>
      <c r="I46" s="344"/>
      <c r="J46" s="254"/>
      <c r="K46" s="253"/>
      <c r="L46" s="254"/>
      <c r="M46" s="253">
        <v>0</v>
      </c>
      <c r="N46" s="253">
        <v>2</v>
      </c>
      <c r="O46" s="254">
        <v>916650.6</v>
      </c>
      <c r="P46" s="37">
        <v>1.4008892376342374E-2</v>
      </c>
      <c r="Q46" s="37">
        <v>1.4260249554367201E-2</v>
      </c>
    </row>
    <row r="47" spans="1:17" s="38" customFormat="1" ht="18" x14ac:dyDescent="0.15">
      <c r="A47" s="250" t="s">
        <v>97</v>
      </c>
      <c r="B47" s="249" t="s">
        <v>98</v>
      </c>
      <c r="C47" s="255">
        <v>36</v>
      </c>
      <c r="D47" s="256">
        <v>13952675.679999996</v>
      </c>
      <c r="E47" s="255"/>
      <c r="F47" s="256"/>
      <c r="G47" s="256"/>
      <c r="H47" s="256"/>
      <c r="I47" s="345">
        <v>2</v>
      </c>
      <c r="J47" s="256">
        <v>-160110</v>
      </c>
      <c r="K47" s="255"/>
      <c r="L47" s="256"/>
      <c r="M47" s="255">
        <v>0</v>
      </c>
      <c r="N47" s="255">
        <v>38</v>
      </c>
      <c r="O47" s="256">
        <v>13792565.679999996</v>
      </c>
      <c r="P47" s="39">
        <v>0.21078758711853071</v>
      </c>
      <c r="Q47" s="39">
        <v>0.27094474153297682</v>
      </c>
    </row>
    <row r="48" spans="1:17" s="38" customFormat="1" ht="11.25" x14ac:dyDescent="0.15">
      <c r="A48" s="247" t="s">
        <v>99</v>
      </c>
      <c r="B48" s="248" t="s">
        <v>100</v>
      </c>
      <c r="C48" s="253">
        <v>92</v>
      </c>
      <c r="D48" s="254">
        <v>84649412.25999999</v>
      </c>
      <c r="E48" s="253">
        <v>2</v>
      </c>
      <c r="F48" s="254">
        <v>198538.2</v>
      </c>
      <c r="G48" s="254"/>
      <c r="H48" s="254"/>
      <c r="I48" s="344">
        <v>1</v>
      </c>
      <c r="J48" s="254">
        <v>-2352</v>
      </c>
      <c r="K48" s="253"/>
      <c r="L48" s="254"/>
      <c r="M48" s="253">
        <v>2</v>
      </c>
      <c r="N48" s="253">
        <v>97</v>
      </c>
      <c r="O48" s="254">
        <v>84845598.459999993</v>
      </c>
      <c r="P48" s="37">
        <v>1.296669480642352</v>
      </c>
      <c r="Q48" s="37">
        <v>0.69162210338680929</v>
      </c>
    </row>
    <row r="49" spans="1:17" s="38" customFormat="1" ht="11.25" x14ac:dyDescent="0.15">
      <c r="A49" s="250" t="s">
        <v>263</v>
      </c>
      <c r="B49" s="249" t="s">
        <v>264</v>
      </c>
      <c r="C49" s="255">
        <v>3</v>
      </c>
      <c r="D49" s="256">
        <v>562318</v>
      </c>
      <c r="E49" s="255"/>
      <c r="F49" s="256"/>
      <c r="G49" s="256"/>
      <c r="H49" s="256"/>
      <c r="I49" s="345"/>
      <c r="J49" s="256"/>
      <c r="K49" s="255"/>
      <c r="L49" s="256"/>
      <c r="M49" s="255">
        <v>0</v>
      </c>
      <c r="N49" s="255">
        <v>3</v>
      </c>
      <c r="O49" s="256">
        <v>562318</v>
      </c>
      <c r="P49" s="39">
        <v>8.5937349992244502E-3</v>
      </c>
      <c r="Q49" s="39">
        <v>2.1390374331550801E-2</v>
      </c>
    </row>
    <row r="50" spans="1:17" s="38" customFormat="1" ht="11.25" x14ac:dyDescent="0.15">
      <c r="A50" s="247" t="s">
        <v>265</v>
      </c>
      <c r="B50" s="248" t="s">
        <v>266</v>
      </c>
      <c r="C50" s="253">
        <v>1</v>
      </c>
      <c r="D50" s="254">
        <v>926400</v>
      </c>
      <c r="E50" s="253"/>
      <c r="F50" s="254"/>
      <c r="G50" s="254"/>
      <c r="H50" s="254"/>
      <c r="I50" s="344"/>
      <c r="J50" s="254"/>
      <c r="K50" s="253"/>
      <c r="L50" s="254"/>
      <c r="M50" s="253">
        <v>0</v>
      </c>
      <c r="N50" s="253">
        <v>1</v>
      </c>
      <c r="O50" s="254">
        <v>926400</v>
      </c>
      <c r="P50" s="37">
        <v>1.4157889491856087E-2</v>
      </c>
      <c r="Q50" s="37">
        <v>7.1301247771836003E-3</v>
      </c>
    </row>
    <row r="51" spans="1:17" s="38" customFormat="1" ht="11.25" x14ac:dyDescent="0.15">
      <c r="A51" s="250" t="s">
        <v>101</v>
      </c>
      <c r="B51" s="249" t="s">
        <v>102</v>
      </c>
      <c r="C51" s="255">
        <v>7</v>
      </c>
      <c r="D51" s="256">
        <v>7506573.5600000005</v>
      </c>
      <c r="E51" s="255"/>
      <c r="F51" s="256"/>
      <c r="G51" s="256"/>
      <c r="H51" s="256"/>
      <c r="I51" s="345"/>
      <c r="J51" s="256"/>
      <c r="K51" s="255"/>
      <c r="L51" s="256"/>
      <c r="M51" s="255">
        <v>0</v>
      </c>
      <c r="N51" s="255">
        <v>7</v>
      </c>
      <c r="O51" s="256">
        <v>7506573.5600000005</v>
      </c>
      <c r="P51" s="39">
        <v>0.11472068105026849</v>
      </c>
      <c r="Q51" s="39">
        <v>4.9910873440285206E-2</v>
      </c>
    </row>
    <row r="52" spans="1:17" s="38" customFormat="1" ht="11.25" x14ac:dyDescent="0.15">
      <c r="A52" s="247" t="s">
        <v>103</v>
      </c>
      <c r="B52" s="248" t="s">
        <v>104</v>
      </c>
      <c r="C52" s="253">
        <v>17</v>
      </c>
      <c r="D52" s="254">
        <v>6108421.2000000002</v>
      </c>
      <c r="E52" s="253"/>
      <c r="F52" s="254"/>
      <c r="G52" s="254"/>
      <c r="H52" s="254"/>
      <c r="I52" s="344"/>
      <c r="J52" s="254"/>
      <c r="K52" s="253"/>
      <c r="L52" s="254"/>
      <c r="M52" s="253">
        <v>0</v>
      </c>
      <c r="N52" s="253">
        <v>17</v>
      </c>
      <c r="O52" s="254">
        <v>6108421.2000000002</v>
      </c>
      <c r="P52" s="37">
        <v>9.335314369528383E-2</v>
      </c>
      <c r="Q52" s="37">
        <v>0.12121212121212122</v>
      </c>
    </row>
    <row r="53" spans="1:17" s="38" customFormat="1" ht="11.25" x14ac:dyDescent="0.15">
      <c r="A53" s="250" t="s">
        <v>105</v>
      </c>
      <c r="B53" s="249" t="s">
        <v>106</v>
      </c>
      <c r="C53" s="255">
        <v>2</v>
      </c>
      <c r="D53" s="256">
        <v>5344000</v>
      </c>
      <c r="E53" s="255"/>
      <c r="F53" s="256"/>
      <c r="G53" s="256"/>
      <c r="H53" s="256"/>
      <c r="I53" s="345"/>
      <c r="J53" s="256"/>
      <c r="K53" s="255"/>
      <c r="L53" s="256"/>
      <c r="M53" s="255">
        <v>0</v>
      </c>
      <c r="N53" s="255">
        <v>2</v>
      </c>
      <c r="O53" s="256">
        <v>5344000</v>
      </c>
      <c r="P53" s="39">
        <v>8.1670726947839944E-2</v>
      </c>
      <c r="Q53" s="39">
        <v>1.4260249554367201E-2</v>
      </c>
    </row>
    <row r="54" spans="1:17" s="38" customFormat="1" ht="18" x14ac:dyDescent="0.15">
      <c r="A54" s="247" t="s">
        <v>107</v>
      </c>
      <c r="B54" s="248" t="s">
        <v>108</v>
      </c>
      <c r="C54" s="253">
        <v>2</v>
      </c>
      <c r="D54" s="254">
        <v>1774010.96</v>
      </c>
      <c r="E54" s="253"/>
      <c r="F54" s="254"/>
      <c r="G54" s="254"/>
      <c r="H54" s="254"/>
      <c r="I54" s="344"/>
      <c r="J54" s="254"/>
      <c r="K54" s="253"/>
      <c r="L54" s="254"/>
      <c r="M54" s="253">
        <v>1</v>
      </c>
      <c r="N54" s="253">
        <v>3</v>
      </c>
      <c r="O54" s="254">
        <v>1774010.96</v>
      </c>
      <c r="P54" s="37">
        <v>2.7111670044280577E-2</v>
      </c>
      <c r="Q54" s="37">
        <v>2.1390374331550801E-2</v>
      </c>
    </row>
    <row r="55" spans="1:17" s="38" customFormat="1" ht="18" x14ac:dyDescent="0.15">
      <c r="A55" s="250" t="s">
        <v>109</v>
      </c>
      <c r="B55" s="249" t="s">
        <v>110</v>
      </c>
      <c r="C55" s="255">
        <v>13</v>
      </c>
      <c r="D55" s="256">
        <v>6154426.2200000007</v>
      </c>
      <c r="E55" s="255"/>
      <c r="F55" s="256"/>
      <c r="G55" s="256"/>
      <c r="H55" s="256"/>
      <c r="I55" s="345"/>
      <c r="J55" s="256"/>
      <c r="K55" s="255"/>
      <c r="L55" s="256"/>
      <c r="M55" s="255">
        <v>3</v>
      </c>
      <c r="N55" s="255">
        <v>16</v>
      </c>
      <c r="O55" s="256">
        <v>6154426.2200000007</v>
      </c>
      <c r="P55" s="39">
        <v>9.4056224426318627E-2</v>
      </c>
      <c r="Q55" s="39">
        <v>0.1140819964349376</v>
      </c>
    </row>
    <row r="56" spans="1:17" s="38" customFormat="1" ht="11.25" x14ac:dyDescent="0.15">
      <c r="A56" s="247" t="s">
        <v>111</v>
      </c>
      <c r="B56" s="248" t="s">
        <v>112</v>
      </c>
      <c r="C56" s="253">
        <v>6</v>
      </c>
      <c r="D56" s="254">
        <v>20244915</v>
      </c>
      <c r="E56" s="253"/>
      <c r="F56" s="254"/>
      <c r="G56" s="254"/>
      <c r="H56" s="254"/>
      <c r="I56" s="344"/>
      <c r="J56" s="254"/>
      <c r="K56" s="253"/>
      <c r="L56" s="254"/>
      <c r="M56" s="253">
        <v>0</v>
      </c>
      <c r="N56" s="253">
        <v>6</v>
      </c>
      <c r="O56" s="254">
        <v>20244915</v>
      </c>
      <c r="P56" s="37">
        <v>0.30939687968698149</v>
      </c>
      <c r="Q56" s="37">
        <v>4.2780748663101602E-2</v>
      </c>
    </row>
    <row r="57" spans="1:17" s="38" customFormat="1" ht="18" x14ac:dyDescent="0.15">
      <c r="A57" s="250" t="s">
        <v>290</v>
      </c>
      <c r="B57" s="249" t="s">
        <v>291</v>
      </c>
      <c r="C57" s="255">
        <v>11</v>
      </c>
      <c r="D57" s="256">
        <v>8153903.7400000002</v>
      </c>
      <c r="E57" s="255"/>
      <c r="F57" s="256"/>
      <c r="G57" s="256"/>
      <c r="H57" s="256"/>
      <c r="I57" s="345"/>
      <c r="J57" s="256"/>
      <c r="K57" s="255"/>
      <c r="L57" s="256"/>
      <c r="M57" s="255">
        <v>0</v>
      </c>
      <c r="N57" s="255">
        <v>11</v>
      </c>
      <c r="O57" s="256">
        <v>8153903.7400000002</v>
      </c>
      <c r="P57" s="39">
        <v>0.12461363134515548</v>
      </c>
      <c r="Q57" s="39">
        <v>7.8431372549019607E-2</v>
      </c>
    </row>
    <row r="58" spans="1:17" s="38" customFormat="1" ht="11.25" x14ac:dyDescent="0.15">
      <c r="A58" s="247" t="s">
        <v>113</v>
      </c>
      <c r="B58" s="248" t="s">
        <v>114</v>
      </c>
      <c r="C58" s="253">
        <v>6900</v>
      </c>
      <c r="D58" s="254">
        <v>704403524.28000379</v>
      </c>
      <c r="E58" s="253">
        <v>24</v>
      </c>
      <c r="F58" s="254">
        <v>12215318.370000001</v>
      </c>
      <c r="G58" s="254"/>
      <c r="H58" s="254"/>
      <c r="I58" s="344">
        <v>205</v>
      </c>
      <c r="J58" s="254">
        <v>-4039257.8100000005</v>
      </c>
      <c r="K58" s="253">
        <v>7</v>
      </c>
      <c r="L58" s="254">
        <v>-270969.12</v>
      </c>
      <c r="M58" s="253">
        <v>104</v>
      </c>
      <c r="N58" s="253">
        <v>7240</v>
      </c>
      <c r="O58" s="254">
        <v>712308615.72000468</v>
      </c>
      <c r="P58" s="37">
        <v>10.885995968761668</v>
      </c>
      <c r="Q58" s="37">
        <v>51.622103386809272</v>
      </c>
    </row>
    <row r="59" spans="1:17" s="38" customFormat="1" ht="11.25" x14ac:dyDescent="0.15">
      <c r="A59" s="250" t="s">
        <v>115</v>
      </c>
      <c r="B59" s="249" t="s">
        <v>116</v>
      </c>
      <c r="C59" s="255">
        <v>1574</v>
      </c>
      <c r="D59" s="256">
        <v>267483868.77999973</v>
      </c>
      <c r="E59" s="255">
        <v>62</v>
      </c>
      <c r="F59" s="256">
        <v>1880942.05</v>
      </c>
      <c r="G59" s="256"/>
      <c r="H59" s="256"/>
      <c r="I59" s="345">
        <v>130</v>
      </c>
      <c r="J59" s="256">
        <v>-5385375.950000003</v>
      </c>
      <c r="K59" s="255">
        <v>4</v>
      </c>
      <c r="L59" s="256">
        <v>-14348.19</v>
      </c>
      <c r="M59" s="255">
        <v>49</v>
      </c>
      <c r="N59" s="255">
        <v>1819</v>
      </c>
      <c r="O59" s="256">
        <v>263965086.68999991</v>
      </c>
      <c r="P59" s="39">
        <v>4.0340981509771483</v>
      </c>
      <c r="Q59" s="39">
        <v>12.969696969696969</v>
      </c>
    </row>
    <row r="60" spans="1:17" s="38" customFormat="1" ht="11.25" x14ac:dyDescent="0.15">
      <c r="A60" s="247" t="s">
        <v>117</v>
      </c>
      <c r="B60" s="248" t="s">
        <v>118</v>
      </c>
      <c r="C60" s="253">
        <v>17</v>
      </c>
      <c r="D60" s="254">
        <v>6771929.5199999996</v>
      </c>
      <c r="E60" s="253">
        <v>4</v>
      </c>
      <c r="F60" s="254">
        <v>130419</v>
      </c>
      <c r="G60" s="254"/>
      <c r="H60" s="254"/>
      <c r="I60" s="344"/>
      <c r="J60" s="254"/>
      <c r="K60" s="253"/>
      <c r="L60" s="254"/>
      <c r="M60" s="253">
        <v>0</v>
      </c>
      <c r="N60" s="253">
        <v>21</v>
      </c>
      <c r="O60" s="254">
        <v>6902348.5199999996</v>
      </c>
      <c r="P60" s="37">
        <v>0.10548649350219819</v>
      </c>
      <c r="Q60" s="37">
        <v>0.1497326203208556</v>
      </c>
    </row>
    <row r="61" spans="1:17" s="38" customFormat="1" ht="11.25" x14ac:dyDescent="0.15">
      <c r="A61" s="250" t="s">
        <v>119</v>
      </c>
      <c r="B61" s="249" t="s">
        <v>120</v>
      </c>
      <c r="C61" s="255">
        <v>47</v>
      </c>
      <c r="D61" s="256">
        <v>192649671.19</v>
      </c>
      <c r="E61" s="255">
        <v>1</v>
      </c>
      <c r="F61" s="256">
        <v>9332791.1999999993</v>
      </c>
      <c r="G61" s="256"/>
      <c r="H61" s="256"/>
      <c r="I61" s="345"/>
      <c r="J61" s="256"/>
      <c r="K61" s="255"/>
      <c r="L61" s="256"/>
      <c r="M61" s="255">
        <v>2</v>
      </c>
      <c r="N61" s="255">
        <v>50</v>
      </c>
      <c r="O61" s="256">
        <v>201982462.38999999</v>
      </c>
      <c r="P61" s="39">
        <v>3.0868365520408005</v>
      </c>
      <c r="Q61" s="39">
        <v>0.35650623885918004</v>
      </c>
    </row>
    <row r="62" spans="1:17" s="38" customFormat="1" ht="18" x14ac:dyDescent="0.15">
      <c r="A62" s="247" t="s">
        <v>121</v>
      </c>
      <c r="B62" s="248" t="s">
        <v>122</v>
      </c>
      <c r="C62" s="253">
        <v>21</v>
      </c>
      <c r="D62" s="254">
        <v>10905132.02</v>
      </c>
      <c r="E62" s="253"/>
      <c r="F62" s="254"/>
      <c r="G62" s="254"/>
      <c r="H62" s="254"/>
      <c r="I62" s="344"/>
      <c r="J62" s="254"/>
      <c r="K62" s="253"/>
      <c r="L62" s="254"/>
      <c r="M62" s="253">
        <v>0</v>
      </c>
      <c r="N62" s="253">
        <v>21</v>
      </c>
      <c r="O62" s="254">
        <v>10905132.02</v>
      </c>
      <c r="P62" s="37">
        <v>0.16665981652985895</v>
      </c>
      <c r="Q62" s="37">
        <v>0.1497326203208556</v>
      </c>
    </row>
    <row r="63" spans="1:17" s="38" customFormat="1" ht="11.25" x14ac:dyDescent="0.15">
      <c r="A63" s="250" t="s">
        <v>531</v>
      </c>
      <c r="B63" s="249" t="s">
        <v>532</v>
      </c>
      <c r="C63" s="255">
        <v>1</v>
      </c>
      <c r="D63" s="256">
        <v>902435</v>
      </c>
      <c r="E63" s="255"/>
      <c r="F63" s="256"/>
      <c r="G63" s="256"/>
      <c r="H63" s="256"/>
      <c r="I63" s="345"/>
      <c r="J63" s="256"/>
      <c r="K63" s="255"/>
      <c r="L63" s="256"/>
      <c r="M63" s="255">
        <v>0</v>
      </c>
      <c r="N63" s="255">
        <v>1</v>
      </c>
      <c r="O63" s="256">
        <v>902435</v>
      </c>
      <c r="P63" s="39">
        <v>1.379163968435141E-2</v>
      </c>
      <c r="Q63" s="39">
        <v>7.1301247771836003E-3</v>
      </c>
    </row>
    <row r="64" spans="1:17" s="38" customFormat="1" ht="11.25" x14ac:dyDescent="0.15">
      <c r="A64" s="247" t="s">
        <v>422</v>
      </c>
      <c r="B64" s="248" t="s">
        <v>423</v>
      </c>
      <c r="C64" s="253">
        <v>1</v>
      </c>
      <c r="D64" s="254">
        <v>2437110</v>
      </c>
      <c r="E64" s="253"/>
      <c r="F64" s="254"/>
      <c r="G64" s="254"/>
      <c r="H64" s="254"/>
      <c r="I64" s="344"/>
      <c r="J64" s="254"/>
      <c r="K64" s="253"/>
      <c r="L64" s="254"/>
      <c r="M64" s="253">
        <v>0</v>
      </c>
      <c r="N64" s="253">
        <v>1</v>
      </c>
      <c r="O64" s="254">
        <v>2437110</v>
      </c>
      <c r="P64" s="37">
        <v>3.7245611031409095E-2</v>
      </c>
      <c r="Q64" s="37">
        <v>7.1301247771836003E-3</v>
      </c>
    </row>
    <row r="65" spans="1:17" s="38" customFormat="1" ht="11.25" x14ac:dyDescent="0.15">
      <c r="A65" s="250" t="s">
        <v>123</v>
      </c>
      <c r="B65" s="249" t="s">
        <v>124</v>
      </c>
      <c r="C65" s="255">
        <v>12</v>
      </c>
      <c r="D65" s="256">
        <v>31893178.5</v>
      </c>
      <c r="E65" s="255"/>
      <c r="F65" s="256"/>
      <c r="G65" s="256"/>
      <c r="H65" s="256"/>
      <c r="I65" s="345"/>
      <c r="J65" s="256"/>
      <c r="K65" s="255"/>
      <c r="L65" s="256"/>
      <c r="M65" s="255">
        <v>0</v>
      </c>
      <c r="N65" s="255">
        <v>12</v>
      </c>
      <c r="O65" s="256">
        <v>31893178.5</v>
      </c>
      <c r="P65" s="39">
        <v>0.48741374864749615</v>
      </c>
      <c r="Q65" s="39">
        <v>8.5561497326203204E-2</v>
      </c>
    </row>
    <row r="66" spans="1:17" s="38" customFormat="1" ht="11.25" x14ac:dyDescent="0.15">
      <c r="A66" s="247" t="s">
        <v>125</v>
      </c>
      <c r="B66" s="248" t="s">
        <v>126</v>
      </c>
      <c r="C66" s="253">
        <v>9</v>
      </c>
      <c r="D66" s="254">
        <v>30584633.690000001</v>
      </c>
      <c r="E66" s="253">
        <v>2</v>
      </c>
      <c r="F66" s="254">
        <v>232857</v>
      </c>
      <c r="G66" s="254"/>
      <c r="H66" s="254"/>
      <c r="I66" s="344"/>
      <c r="J66" s="254"/>
      <c r="K66" s="253"/>
      <c r="L66" s="254"/>
      <c r="M66" s="253">
        <v>0</v>
      </c>
      <c r="N66" s="253">
        <v>11</v>
      </c>
      <c r="O66" s="254">
        <v>30817490.690000001</v>
      </c>
      <c r="P66" s="37">
        <v>0.47097433895220608</v>
      </c>
      <c r="Q66" s="37">
        <v>7.8431372549019607E-2</v>
      </c>
    </row>
    <row r="67" spans="1:17" s="38" customFormat="1" ht="11.25" x14ac:dyDescent="0.15">
      <c r="A67" s="250" t="s">
        <v>127</v>
      </c>
      <c r="B67" s="249" t="s">
        <v>128</v>
      </c>
      <c r="C67" s="255">
        <v>9</v>
      </c>
      <c r="D67" s="256">
        <v>10232180.1</v>
      </c>
      <c r="E67" s="255"/>
      <c r="F67" s="256"/>
      <c r="G67" s="256"/>
      <c r="H67" s="256"/>
      <c r="I67" s="345"/>
      <c r="J67" s="256"/>
      <c r="K67" s="255"/>
      <c r="L67" s="256"/>
      <c r="M67" s="255">
        <v>0</v>
      </c>
      <c r="N67" s="255">
        <v>9</v>
      </c>
      <c r="O67" s="256">
        <v>10232180.1</v>
      </c>
      <c r="P67" s="39">
        <v>0.15637529697384384</v>
      </c>
      <c r="Q67" s="39">
        <v>6.4171122994652413E-2</v>
      </c>
    </row>
    <row r="68" spans="1:17" s="38" customFormat="1" ht="11.25" x14ac:dyDescent="0.15">
      <c r="A68" s="247" t="s">
        <v>129</v>
      </c>
      <c r="B68" s="248" t="s">
        <v>130</v>
      </c>
      <c r="C68" s="253">
        <v>9</v>
      </c>
      <c r="D68" s="254">
        <v>23214879.140000001</v>
      </c>
      <c r="E68" s="253"/>
      <c r="F68" s="254"/>
      <c r="G68" s="254"/>
      <c r="H68" s="254"/>
      <c r="I68" s="344"/>
      <c r="J68" s="254"/>
      <c r="K68" s="253"/>
      <c r="L68" s="254"/>
      <c r="M68" s="253">
        <v>0</v>
      </c>
      <c r="N68" s="253">
        <v>9</v>
      </c>
      <c r="O68" s="254">
        <v>23214879.140000001</v>
      </c>
      <c r="P68" s="37">
        <v>0.35478593850487378</v>
      </c>
      <c r="Q68" s="37">
        <v>6.4171122994652413E-2</v>
      </c>
    </row>
    <row r="69" spans="1:17" s="38" customFormat="1" ht="11.25" x14ac:dyDescent="0.15">
      <c r="A69" s="250" t="s">
        <v>535</v>
      </c>
      <c r="B69" s="249" t="s">
        <v>536</v>
      </c>
      <c r="C69" s="255">
        <v>2</v>
      </c>
      <c r="D69" s="256">
        <v>967320</v>
      </c>
      <c r="E69" s="255"/>
      <c r="F69" s="256"/>
      <c r="G69" s="256"/>
      <c r="H69" s="256"/>
      <c r="I69" s="345"/>
      <c r="J69" s="256"/>
      <c r="K69" s="255"/>
      <c r="L69" s="256"/>
      <c r="M69" s="255">
        <v>0</v>
      </c>
      <c r="N69" s="255">
        <v>2</v>
      </c>
      <c r="O69" s="256">
        <v>967320</v>
      </c>
      <c r="P69" s="39">
        <v>1.4783257408530041E-2</v>
      </c>
      <c r="Q69" s="39">
        <v>1.4260249554367201E-2</v>
      </c>
    </row>
    <row r="70" spans="1:17" s="38" customFormat="1" ht="11.25" x14ac:dyDescent="0.15">
      <c r="A70" s="247" t="s">
        <v>537</v>
      </c>
      <c r="B70" s="248" t="s">
        <v>538</v>
      </c>
      <c r="C70" s="253">
        <v>2</v>
      </c>
      <c r="D70" s="254">
        <v>2076137.1</v>
      </c>
      <c r="E70" s="253"/>
      <c r="F70" s="254"/>
      <c r="G70" s="254"/>
      <c r="H70" s="254"/>
      <c r="I70" s="344"/>
      <c r="J70" s="254"/>
      <c r="K70" s="253"/>
      <c r="L70" s="254"/>
      <c r="M70" s="253">
        <v>0</v>
      </c>
      <c r="N70" s="253">
        <v>2</v>
      </c>
      <c r="O70" s="254">
        <v>2076137.1</v>
      </c>
      <c r="P70" s="37">
        <v>3.1728971968634029E-2</v>
      </c>
      <c r="Q70" s="37">
        <v>1.4260249554367201E-2</v>
      </c>
    </row>
    <row r="71" spans="1:17" s="38" customFormat="1" ht="11.25" x14ac:dyDescent="0.15">
      <c r="A71" s="250" t="s">
        <v>379</v>
      </c>
      <c r="B71" s="249" t="s">
        <v>380</v>
      </c>
      <c r="C71" s="255">
        <v>2</v>
      </c>
      <c r="D71" s="256">
        <v>5739600</v>
      </c>
      <c r="E71" s="255"/>
      <c r="F71" s="256"/>
      <c r="G71" s="256"/>
      <c r="H71" s="256"/>
      <c r="I71" s="345"/>
      <c r="J71" s="256"/>
      <c r="K71" s="255"/>
      <c r="L71" s="256"/>
      <c r="M71" s="255">
        <v>0</v>
      </c>
      <c r="N71" s="255">
        <v>2</v>
      </c>
      <c r="O71" s="256">
        <v>5739600</v>
      </c>
      <c r="P71" s="39">
        <v>8.7716561450191258E-2</v>
      </c>
      <c r="Q71" s="39">
        <v>1.4260249554367201E-2</v>
      </c>
    </row>
    <row r="72" spans="1:17" s="38" customFormat="1" ht="11.25" x14ac:dyDescent="0.15">
      <c r="A72" s="247" t="s">
        <v>131</v>
      </c>
      <c r="B72" s="248" t="s">
        <v>132</v>
      </c>
      <c r="C72" s="253">
        <v>1</v>
      </c>
      <c r="D72" s="254">
        <v>2244540</v>
      </c>
      <c r="E72" s="253"/>
      <c r="F72" s="254"/>
      <c r="G72" s="254"/>
      <c r="H72" s="254"/>
      <c r="I72" s="344"/>
      <c r="J72" s="254"/>
      <c r="K72" s="253"/>
      <c r="L72" s="254"/>
      <c r="M72" s="253">
        <v>0</v>
      </c>
      <c r="N72" s="253">
        <v>1</v>
      </c>
      <c r="O72" s="254">
        <v>2244540</v>
      </c>
      <c r="P72" s="37">
        <v>3.4302622279847428E-2</v>
      </c>
      <c r="Q72" s="37">
        <v>7.1301247771836003E-3</v>
      </c>
    </row>
    <row r="73" spans="1:17" s="38" customFormat="1" ht="11.25" x14ac:dyDescent="0.15">
      <c r="A73" s="250" t="s">
        <v>133</v>
      </c>
      <c r="B73" s="249" t="s">
        <v>134</v>
      </c>
      <c r="C73" s="255">
        <v>58</v>
      </c>
      <c r="D73" s="256">
        <v>28388525.850000001</v>
      </c>
      <c r="E73" s="255">
        <v>1</v>
      </c>
      <c r="F73" s="256">
        <v>45264</v>
      </c>
      <c r="G73" s="256"/>
      <c r="H73" s="256"/>
      <c r="I73" s="345"/>
      <c r="J73" s="256"/>
      <c r="K73" s="255"/>
      <c r="L73" s="256"/>
      <c r="M73" s="255">
        <v>0</v>
      </c>
      <c r="N73" s="255">
        <v>59</v>
      </c>
      <c r="O73" s="256">
        <v>28433789.850000001</v>
      </c>
      <c r="P73" s="39">
        <v>0.43454496387193353</v>
      </c>
      <c r="Q73" s="39">
        <v>0.42067736185383242</v>
      </c>
    </row>
    <row r="74" spans="1:17" s="38" customFormat="1" ht="11.25" x14ac:dyDescent="0.15">
      <c r="A74" s="247" t="s">
        <v>135</v>
      </c>
      <c r="B74" s="248" t="s">
        <v>136</v>
      </c>
      <c r="C74" s="253">
        <v>4</v>
      </c>
      <c r="D74" s="254">
        <v>519333</v>
      </c>
      <c r="E74" s="253"/>
      <c r="F74" s="254"/>
      <c r="G74" s="254"/>
      <c r="H74" s="254"/>
      <c r="I74" s="344"/>
      <c r="J74" s="254"/>
      <c r="K74" s="253"/>
      <c r="L74" s="254"/>
      <c r="M74" s="253">
        <v>0</v>
      </c>
      <c r="N74" s="253">
        <v>4</v>
      </c>
      <c r="O74" s="254">
        <v>519333</v>
      </c>
      <c r="P74" s="37">
        <v>7.9368083154944917E-3</v>
      </c>
      <c r="Q74" s="37">
        <v>2.8520499108734401E-2</v>
      </c>
    </row>
    <row r="75" spans="1:17" s="38" customFormat="1" ht="11.25" x14ac:dyDescent="0.15">
      <c r="A75" s="250" t="s">
        <v>366</v>
      </c>
      <c r="B75" s="249" t="s">
        <v>367</v>
      </c>
      <c r="C75" s="255">
        <v>5</v>
      </c>
      <c r="D75" s="256">
        <v>452840</v>
      </c>
      <c r="E75" s="255"/>
      <c r="F75" s="256"/>
      <c r="G75" s="256"/>
      <c r="H75" s="256"/>
      <c r="I75" s="345"/>
      <c r="J75" s="256"/>
      <c r="K75" s="255"/>
      <c r="L75" s="256"/>
      <c r="M75" s="255">
        <v>0</v>
      </c>
      <c r="N75" s="255">
        <v>5</v>
      </c>
      <c r="O75" s="256">
        <v>452840</v>
      </c>
      <c r="P75" s="39">
        <v>6.9206160162911378E-3</v>
      </c>
      <c r="Q75" s="39">
        <v>3.5650623885918005E-2</v>
      </c>
    </row>
    <row r="76" spans="1:17" s="38" customFormat="1" ht="11.25" x14ac:dyDescent="0.15">
      <c r="A76" s="247" t="s">
        <v>137</v>
      </c>
      <c r="B76" s="248" t="s">
        <v>138</v>
      </c>
      <c r="C76" s="253">
        <v>10</v>
      </c>
      <c r="D76" s="254">
        <v>3195348.4200000004</v>
      </c>
      <c r="E76" s="253"/>
      <c r="F76" s="254"/>
      <c r="G76" s="254"/>
      <c r="H76" s="254"/>
      <c r="I76" s="344"/>
      <c r="J76" s="254"/>
      <c r="K76" s="253"/>
      <c r="L76" s="254"/>
      <c r="M76" s="253">
        <v>0</v>
      </c>
      <c r="N76" s="253">
        <v>10</v>
      </c>
      <c r="O76" s="254">
        <v>3195348.4200000004</v>
      </c>
      <c r="P76" s="37">
        <v>4.8833538232229003E-2</v>
      </c>
      <c r="Q76" s="37">
        <v>7.130124777183601E-2</v>
      </c>
    </row>
    <row r="77" spans="1:17" s="38" customFormat="1" ht="11.25" x14ac:dyDescent="0.15">
      <c r="A77" s="250" t="s">
        <v>139</v>
      </c>
      <c r="B77" s="249" t="s">
        <v>140</v>
      </c>
      <c r="C77" s="255">
        <v>18</v>
      </c>
      <c r="D77" s="256">
        <v>8810538</v>
      </c>
      <c r="E77" s="255"/>
      <c r="F77" s="256"/>
      <c r="G77" s="256"/>
      <c r="H77" s="256"/>
      <c r="I77" s="345"/>
      <c r="J77" s="256"/>
      <c r="K77" s="255">
        <v>1</v>
      </c>
      <c r="L77" s="256">
        <v>-4116000</v>
      </c>
      <c r="M77" s="255">
        <v>0</v>
      </c>
      <c r="N77" s="255">
        <v>19</v>
      </c>
      <c r="O77" s="256">
        <v>4694538</v>
      </c>
      <c r="P77" s="39">
        <v>7.1745196696156185E-2</v>
      </c>
      <c r="Q77" s="39">
        <v>0.13547237076648841</v>
      </c>
    </row>
    <row r="78" spans="1:17" s="38" customFormat="1" ht="11.25" x14ac:dyDescent="0.15">
      <c r="A78" s="247" t="s">
        <v>141</v>
      </c>
      <c r="B78" s="248" t="s">
        <v>142</v>
      </c>
      <c r="C78" s="253">
        <v>69</v>
      </c>
      <c r="D78" s="254">
        <v>14475662.399999997</v>
      </c>
      <c r="E78" s="253">
        <v>1</v>
      </c>
      <c r="F78" s="254">
        <v>7300.8</v>
      </c>
      <c r="G78" s="254"/>
      <c r="H78" s="254"/>
      <c r="I78" s="344">
        <v>1</v>
      </c>
      <c r="J78" s="254">
        <v>-744000</v>
      </c>
      <c r="K78" s="253"/>
      <c r="L78" s="254"/>
      <c r="M78" s="253">
        <v>0</v>
      </c>
      <c r="N78" s="253">
        <v>71</v>
      </c>
      <c r="O78" s="254">
        <v>13738963.199999997</v>
      </c>
      <c r="P78" s="37">
        <v>0.20996839671662071</v>
      </c>
      <c r="Q78" s="37">
        <v>0.50623885918003564</v>
      </c>
    </row>
    <row r="79" spans="1:17" s="38" customFormat="1" ht="11.25" x14ac:dyDescent="0.15">
      <c r="A79" s="250" t="s">
        <v>145</v>
      </c>
      <c r="B79" s="249" t="s">
        <v>146</v>
      </c>
      <c r="C79" s="255">
        <v>1</v>
      </c>
      <c r="D79" s="256">
        <v>1978800</v>
      </c>
      <c r="E79" s="255"/>
      <c r="F79" s="256"/>
      <c r="G79" s="256"/>
      <c r="H79" s="256"/>
      <c r="I79" s="345"/>
      <c r="J79" s="256"/>
      <c r="K79" s="255"/>
      <c r="L79" s="256"/>
      <c r="M79" s="255">
        <v>0</v>
      </c>
      <c r="N79" s="255">
        <v>1</v>
      </c>
      <c r="O79" s="256">
        <v>1978800</v>
      </c>
      <c r="P79" s="39">
        <v>3.0241398668485343E-2</v>
      </c>
      <c r="Q79" s="39">
        <v>7.1301247771836003E-3</v>
      </c>
    </row>
    <row r="80" spans="1:17" s="38" customFormat="1" ht="18" x14ac:dyDescent="0.15">
      <c r="A80" s="247" t="s">
        <v>147</v>
      </c>
      <c r="B80" s="248" t="s">
        <v>148</v>
      </c>
      <c r="C80" s="253">
        <v>3</v>
      </c>
      <c r="D80" s="254">
        <v>2395800</v>
      </c>
      <c r="E80" s="253"/>
      <c r="F80" s="254"/>
      <c r="G80" s="254"/>
      <c r="H80" s="254"/>
      <c r="I80" s="344"/>
      <c r="J80" s="254"/>
      <c r="K80" s="253"/>
      <c r="L80" s="254"/>
      <c r="M80" s="253">
        <v>0</v>
      </c>
      <c r="N80" s="253">
        <v>3</v>
      </c>
      <c r="O80" s="254">
        <v>2395800</v>
      </c>
      <c r="P80" s="37">
        <v>3.6614282863329885E-2</v>
      </c>
      <c r="Q80" s="37">
        <v>2.1390374331550801E-2</v>
      </c>
    </row>
    <row r="81" spans="1:17" s="38" customFormat="1" ht="11.25" x14ac:dyDescent="0.15">
      <c r="A81" s="250" t="s">
        <v>149</v>
      </c>
      <c r="B81" s="249" t="s">
        <v>150</v>
      </c>
      <c r="C81" s="255">
        <v>3</v>
      </c>
      <c r="D81" s="256">
        <v>2195274.1</v>
      </c>
      <c r="E81" s="255"/>
      <c r="F81" s="256"/>
      <c r="G81" s="256"/>
      <c r="H81" s="256"/>
      <c r="I81" s="345"/>
      <c r="J81" s="256"/>
      <c r="K81" s="255"/>
      <c r="L81" s="256"/>
      <c r="M81" s="255">
        <v>0</v>
      </c>
      <c r="N81" s="255">
        <v>3</v>
      </c>
      <c r="O81" s="256">
        <v>2195274.1</v>
      </c>
      <c r="P81" s="39">
        <v>3.3549706511370708E-2</v>
      </c>
      <c r="Q81" s="39">
        <v>2.1390374331550801E-2</v>
      </c>
    </row>
    <row r="82" spans="1:17" s="38" customFormat="1" ht="13.15" customHeight="1" x14ac:dyDescent="0.15">
      <c r="A82" s="247" t="s">
        <v>151</v>
      </c>
      <c r="B82" s="248" t="s">
        <v>152</v>
      </c>
      <c r="C82" s="253">
        <v>1</v>
      </c>
      <c r="D82" s="254">
        <v>2421000</v>
      </c>
      <c r="E82" s="253"/>
      <c r="F82" s="254"/>
      <c r="G82" s="254"/>
      <c r="H82" s="254"/>
      <c r="I82" s="344"/>
      <c r="J82" s="254"/>
      <c r="K82" s="253"/>
      <c r="L82" s="254"/>
      <c r="M82" s="253">
        <v>0</v>
      </c>
      <c r="N82" s="253">
        <v>1</v>
      </c>
      <c r="O82" s="254">
        <v>2421000</v>
      </c>
      <c r="P82" s="37">
        <v>3.6999406800284525E-2</v>
      </c>
      <c r="Q82" s="37">
        <v>7.1301247771836003E-3</v>
      </c>
    </row>
    <row r="83" spans="1:17" s="38" customFormat="1" ht="11.25" x14ac:dyDescent="0.15">
      <c r="A83" s="250" t="s">
        <v>153</v>
      </c>
      <c r="B83" s="249" t="s">
        <v>154</v>
      </c>
      <c r="C83" s="255">
        <v>12</v>
      </c>
      <c r="D83" s="256">
        <v>2232200.5</v>
      </c>
      <c r="E83" s="255"/>
      <c r="F83" s="256"/>
      <c r="G83" s="256"/>
      <c r="H83" s="256"/>
      <c r="I83" s="345"/>
      <c r="J83" s="256"/>
      <c r="K83" s="255"/>
      <c r="L83" s="256"/>
      <c r="M83" s="255">
        <v>0</v>
      </c>
      <c r="N83" s="255">
        <v>12</v>
      </c>
      <c r="O83" s="256">
        <v>2232200.5</v>
      </c>
      <c r="P83" s="39">
        <v>3.4114041453654903E-2</v>
      </c>
      <c r="Q83" s="39">
        <v>8.5561497326203204E-2</v>
      </c>
    </row>
    <row r="84" spans="1:17" s="38" customFormat="1" ht="11.25" x14ac:dyDescent="0.15">
      <c r="A84" s="247" t="s">
        <v>541</v>
      </c>
      <c r="B84" s="248" t="s">
        <v>542</v>
      </c>
      <c r="C84" s="253">
        <v>2</v>
      </c>
      <c r="D84" s="254">
        <v>1194300</v>
      </c>
      <c r="E84" s="253"/>
      <c r="F84" s="254"/>
      <c r="G84" s="254"/>
      <c r="H84" s="254"/>
      <c r="I84" s="344"/>
      <c r="J84" s="254"/>
      <c r="K84" s="253"/>
      <c r="L84" s="254"/>
      <c r="M84" s="253">
        <v>0</v>
      </c>
      <c r="N84" s="253">
        <v>2</v>
      </c>
      <c r="O84" s="254">
        <v>1194300</v>
      </c>
      <c r="P84" s="37">
        <v>1.8252123726385711E-2</v>
      </c>
      <c r="Q84" s="37">
        <v>1.4260249554367201E-2</v>
      </c>
    </row>
    <row r="85" spans="1:17" s="38" customFormat="1" ht="18" x14ac:dyDescent="0.15">
      <c r="A85" s="250" t="s">
        <v>581</v>
      </c>
      <c r="B85" s="249" t="s">
        <v>582</v>
      </c>
      <c r="C85" s="255">
        <v>22</v>
      </c>
      <c r="D85" s="256">
        <v>2629075.73</v>
      </c>
      <c r="E85" s="255"/>
      <c r="F85" s="256"/>
      <c r="G85" s="256"/>
      <c r="H85" s="256"/>
      <c r="I85" s="345"/>
      <c r="J85" s="256"/>
      <c r="K85" s="255"/>
      <c r="L85" s="256"/>
      <c r="M85" s="255">
        <v>0</v>
      </c>
      <c r="N85" s="255">
        <v>22</v>
      </c>
      <c r="O85" s="256">
        <v>2629075.73</v>
      </c>
      <c r="P85" s="39">
        <v>4.0179364908312684E-2</v>
      </c>
      <c r="Q85" s="39">
        <v>0.15686274509803921</v>
      </c>
    </row>
    <row r="86" spans="1:17" s="38" customFormat="1" ht="11.25" x14ac:dyDescent="0.15">
      <c r="A86" s="247" t="s">
        <v>155</v>
      </c>
      <c r="B86" s="248" t="s">
        <v>156</v>
      </c>
      <c r="C86" s="253">
        <v>84</v>
      </c>
      <c r="D86" s="254">
        <v>174957154.29999995</v>
      </c>
      <c r="E86" s="253">
        <v>6</v>
      </c>
      <c r="F86" s="254">
        <v>119862.85</v>
      </c>
      <c r="G86" s="254"/>
      <c r="H86" s="254"/>
      <c r="I86" s="344"/>
      <c r="J86" s="254"/>
      <c r="K86" s="253"/>
      <c r="L86" s="254"/>
      <c r="M86" s="253">
        <v>1</v>
      </c>
      <c r="N86" s="253">
        <v>91</v>
      </c>
      <c r="O86" s="254">
        <v>175077017.14999995</v>
      </c>
      <c r="P86" s="37">
        <v>2.675648814090557</v>
      </c>
      <c r="Q86" s="37">
        <v>0.64884135472370763</v>
      </c>
    </row>
    <row r="87" spans="1:17" s="38" customFormat="1" ht="11.25" x14ac:dyDescent="0.15">
      <c r="A87" s="250" t="s">
        <v>157</v>
      </c>
      <c r="B87" s="249" t="s">
        <v>158</v>
      </c>
      <c r="C87" s="255">
        <v>2</v>
      </c>
      <c r="D87" s="256">
        <v>2866798.2</v>
      </c>
      <c r="E87" s="255"/>
      <c r="F87" s="256"/>
      <c r="G87" s="256"/>
      <c r="H87" s="256"/>
      <c r="I87" s="345"/>
      <c r="J87" s="256"/>
      <c r="K87" s="255"/>
      <c r="L87" s="256"/>
      <c r="M87" s="255">
        <v>0</v>
      </c>
      <c r="N87" s="255">
        <v>2</v>
      </c>
      <c r="O87" s="256">
        <v>2866798.2</v>
      </c>
      <c r="P87" s="39">
        <v>4.3812405128510305E-2</v>
      </c>
      <c r="Q87" s="39">
        <v>1.4260249554367201E-2</v>
      </c>
    </row>
    <row r="88" spans="1:17" s="38" customFormat="1" ht="11.25" x14ac:dyDescent="0.15">
      <c r="A88" s="247" t="s">
        <v>159</v>
      </c>
      <c r="B88" s="248" t="s">
        <v>160</v>
      </c>
      <c r="C88" s="253">
        <v>8</v>
      </c>
      <c r="D88" s="254">
        <v>6388181.4799999995</v>
      </c>
      <c r="E88" s="253">
        <v>1</v>
      </c>
      <c r="F88" s="254">
        <v>417996.61</v>
      </c>
      <c r="G88" s="254"/>
      <c r="H88" s="254"/>
      <c r="I88" s="344"/>
      <c r="J88" s="254"/>
      <c r="K88" s="253"/>
      <c r="L88" s="254"/>
      <c r="M88" s="253">
        <v>1</v>
      </c>
      <c r="N88" s="253">
        <v>10</v>
      </c>
      <c r="O88" s="254">
        <v>6806178.0899999999</v>
      </c>
      <c r="P88" s="37">
        <v>0.10401675006488788</v>
      </c>
      <c r="Q88" s="37">
        <v>7.130124777183601E-2</v>
      </c>
    </row>
    <row r="89" spans="1:17" s="38" customFormat="1" ht="18" x14ac:dyDescent="0.15">
      <c r="A89" s="250" t="s">
        <v>368</v>
      </c>
      <c r="B89" s="249" t="s">
        <v>369</v>
      </c>
      <c r="C89" s="255">
        <v>1</v>
      </c>
      <c r="D89" s="256">
        <v>20910.599999999999</v>
      </c>
      <c r="E89" s="255"/>
      <c r="F89" s="256"/>
      <c r="G89" s="256"/>
      <c r="H89" s="256"/>
      <c r="I89" s="345"/>
      <c r="J89" s="256"/>
      <c r="K89" s="255"/>
      <c r="L89" s="256"/>
      <c r="M89" s="255">
        <v>0</v>
      </c>
      <c r="N89" s="255">
        <v>1</v>
      </c>
      <c r="O89" s="256">
        <v>20910.599999999999</v>
      </c>
      <c r="P89" s="39">
        <v>3.195703411144277E-4</v>
      </c>
      <c r="Q89" s="39">
        <v>7.1301247771836003E-3</v>
      </c>
    </row>
    <row r="90" spans="1:17" s="38" customFormat="1" ht="18" x14ac:dyDescent="0.15">
      <c r="A90" s="247" t="s">
        <v>161</v>
      </c>
      <c r="B90" s="248" t="s">
        <v>162</v>
      </c>
      <c r="C90" s="253">
        <v>1</v>
      </c>
      <c r="D90" s="254">
        <v>870000</v>
      </c>
      <c r="E90" s="253"/>
      <c r="F90" s="254"/>
      <c r="G90" s="254"/>
      <c r="H90" s="254"/>
      <c r="I90" s="344"/>
      <c r="J90" s="254"/>
      <c r="K90" s="253"/>
      <c r="L90" s="254"/>
      <c r="M90" s="253">
        <v>0</v>
      </c>
      <c r="N90" s="253">
        <v>1</v>
      </c>
      <c r="O90" s="254">
        <v>870000</v>
      </c>
      <c r="P90" s="37">
        <v>1.3295945442481428E-2</v>
      </c>
      <c r="Q90" s="37">
        <v>7.1301247771836003E-3</v>
      </c>
    </row>
    <row r="91" spans="1:17" s="38" customFormat="1" ht="11.25" x14ac:dyDescent="0.15">
      <c r="A91" s="250" t="s">
        <v>292</v>
      </c>
      <c r="B91" s="249" t="s">
        <v>293</v>
      </c>
      <c r="C91" s="255">
        <v>16</v>
      </c>
      <c r="D91" s="256">
        <v>68122534.909999996</v>
      </c>
      <c r="E91" s="255">
        <v>1</v>
      </c>
      <c r="F91" s="256">
        <v>2227571</v>
      </c>
      <c r="G91" s="256">
        <v>1</v>
      </c>
      <c r="H91" s="256">
        <v>449274.96</v>
      </c>
      <c r="I91" s="345">
        <v>3</v>
      </c>
      <c r="J91" s="256">
        <v>-3643712.48</v>
      </c>
      <c r="K91" s="255">
        <v>1</v>
      </c>
      <c r="L91" s="256">
        <v>-4649709.42</v>
      </c>
      <c r="M91" s="255">
        <v>9</v>
      </c>
      <c r="N91" s="255">
        <v>31</v>
      </c>
      <c r="O91" s="256">
        <v>62505958.969999999</v>
      </c>
      <c r="P91" s="39">
        <v>0.95525956355758923</v>
      </c>
      <c r="Q91" s="39">
        <v>0.22103386809269163</v>
      </c>
    </row>
    <row r="92" spans="1:17" s="38" customFormat="1" ht="11.25" x14ac:dyDescent="0.15">
      <c r="A92" s="247" t="s">
        <v>165</v>
      </c>
      <c r="B92" s="248" t="s">
        <v>166</v>
      </c>
      <c r="C92" s="253">
        <v>13</v>
      </c>
      <c r="D92" s="254">
        <v>88542731.200000003</v>
      </c>
      <c r="E92" s="253">
        <v>2</v>
      </c>
      <c r="F92" s="254">
        <v>136984.79999999999</v>
      </c>
      <c r="G92" s="254">
        <v>1</v>
      </c>
      <c r="H92" s="254">
        <v>220103.48</v>
      </c>
      <c r="I92" s="344"/>
      <c r="J92" s="254"/>
      <c r="K92" s="253"/>
      <c r="L92" s="254"/>
      <c r="M92" s="253">
        <v>5</v>
      </c>
      <c r="N92" s="253">
        <v>21</v>
      </c>
      <c r="O92" s="254">
        <v>88899819.480000004</v>
      </c>
      <c r="P92" s="37">
        <v>1.3586289076465836</v>
      </c>
      <c r="Q92" s="37">
        <v>0.1497326203208556</v>
      </c>
    </row>
    <row r="93" spans="1:17" s="38" customFormat="1" ht="18" x14ac:dyDescent="0.15">
      <c r="A93" s="250" t="s">
        <v>167</v>
      </c>
      <c r="B93" s="249" t="s">
        <v>168</v>
      </c>
      <c r="C93" s="255">
        <v>436</v>
      </c>
      <c r="D93" s="256">
        <v>2854694361.6300015</v>
      </c>
      <c r="E93" s="255">
        <v>85</v>
      </c>
      <c r="F93" s="256">
        <v>73215910.930000022</v>
      </c>
      <c r="G93" s="256">
        <v>33</v>
      </c>
      <c r="H93" s="256">
        <v>35133350.480000012</v>
      </c>
      <c r="I93" s="345">
        <v>69</v>
      </c>
      <c r="J93" s="256">
        <v>-108821725.16999999</v>
      </c>
      <c r="K93" s="255">
        <v>7</v>
      </c>
      <c r="L93" s="256">
        <v>-80008046.829999998</v>
      </c>
      <c r="M93" s="255">
        <v>97</v>
      </c>
      <c r="N93" s="255">
        <v>727</v>
      </c>
      <c r="O93" s="256">
        <v>2774213851.0400043</v>
      </c>
      <c r="P93" s="39">
        <v>42.397466677246207</v>
      </c>
      <c r="Q93" s="39">
        <v>5.1836007130124777</v>
      </c>
    </row>
    <row r="94" spans="1:17" s="38" customFormat="1" ht="11.25" x14ac:dyDescent="0.15">
      <c r="A94" s="247" t="s">
        <v>169</v>
      </c>
      <c r="B94" s="248" t="s">
        <v>170</v>
      </c>
      <c r="C94" s="253">
        <v>15</v>
      </c>
      <c r="D94" s="254">
        <v>34887152.640000001</v>
      </c>
      <c r="E94" s="253">
        <v>4</v>
      </c>
      <c r="F94" s="254">
        <v>325556.62</v>
      </c>
      <c r="G94" s="254"/>
      <c r="H94" s="254"/>
      <c r="I94" s="344">
        <v>3</v>
      </c>
      <c r="J94" s="254">
        <v>-3313068.6300000004</v>
      </c>
      <c r="K94" s="253">
        <v>1</v>
      </c>
      <c r="L94" s="254">
        <v>-2097783</v>
      </c>
      <c r="M94" s="253">
        <v>1</v>
      </c>
      <c r="N94" s="253">
        <v>24</v>
      </c>
      <c r="O94" s="254">
        <v>29801857.629999999</v>
      </c>
      <c r="P94" s="37">
        <v>0.45545272773917111</v>
      </c>
      <c r="Q94" s="37">
        <v>0.17112299465240641</v>
      </c>
    </row>
    <row r="95" spans="1:17" s="38" customFormat="1" ht="11.25" x14ac:dyDescent="0.15">
      <c r="A95" s="250" t="s">
        <v>171</v>
      </c>
      <c r="B95" s="249" t="s">
        <v>172</v>
      </c>
      <c r="C95" s="255">
        <v>82</v>
      </c>
      <c r="D95" s="256">
        <v>304265070.88999993</v>
      </c>
      <c r="E95" s="255">
        <v>13</v>
      </c>
      <c r="F95" s="256">
        <v>8066176.3500000006</v>
      </c>
      <c r="G95" s="256"/>
      <c r="H95" s="256"/>
      <c r="I95" s="345">
        <v>6</v>
      </c>
      <c r="J95" s="256">
        <v>-2705204.8400000003</v>
      </c>
      <c r="K95" s="255">
        <v>2</v>
      </c>
      <c r="L95" s="256">
        <v>-138725441.89000002</v>
      </c>
      <c r="M95" s="255">
        <v>8</v>
      </c>
      <c r="N95" s="255">
        <v>111</v>
      </c>
      <c r="O95" s="256">
        <v>170900600.5099999</v>
      </c>
      <c r="P95" s="39">
        <v>2.6118219085842211</v>
      </c>
      <c r="Q95" s="39">
        <v>0.79144385026737973</v>
      </c>
    </row>
    <row r="96" spans="1:17" s="38" customFormat="1" ht="11.25" x14ac:dyDescent="0.15">
      <c r="A96" s="247" t="s">
        <v>583</v>
      </c>
      <c r="B96" s="248" t="s">
        <v>584</v>
      </c>
      <c r="C96" s="253">
        <v>2</v>
      </c>
      <c r="D96" s="254">
        <v>2607792</v>
      </c>
      <c r="E96" s="253"/>
      <c r="F96" s="254"/>
      <c r="G96" s="254"/>
      <c r="H96" s="254"/>
      <c r="I96" s="344"/>
      <c r="J96" s="254"/>
      <c r="K96" s="253"/>
      <c r="L96" s="254"/>
      <c r="M96" s="253">
        <v>0</v>
      </c>
      <c r="N96" s="253">
        <v>2</v>
      </c>
      <c r="O96" s="254">
        <v>2607792</v>
      </c>
      <c r="P96" s="37">
        <v>3.9854092134873016E-2</v>
      </c>
      <c r="Q96" s="37">
        <v>1.4260249554367201E-2</v>
      </c>
    </row>
    <row r="97" spans="1:17" s="38" customFormat="1" ht="11.25" x14ac:dyDescent="0.15">
      <c r="A97" s="250" t="s">
        <v>173</v>
      </c>
      <c r="B97" s="249" t="s">
        <v>174</v>
      </c>
      <c r="C97" s="255">
        <v>2</v>
      </c>
      <c r="D97" s="256">
        <v>3719978.4</v>
      </c>
      <c r="E97" s="255"/>
      <c r="F97" s="256"/>
      <c r="G97" s="256"/>
      <c r="H97" s="256"/>
      <c r="I97" s="345"/>
      <c r="J97" s="256"/>
      <c r="K97" s="255"/>
      <c r="L97" s="256"/>
      <c r="M97" s="255">
        <v>0</v>
      </c>
      <c r="N97" s="255">
        <v>2</v>
      </c>
      <c r="O97" s="256">
        <v>3719978.4</v>
      </c>
      <c r="P97" s="39">
        <v>5.6851298682309599E-2</v>
      </c>
      <c r="Q97" s="39">
        <v>1.4260249554367201E-2</v>
      </c>
    </row>
    <row r="98" spans="1:17" s="38" customFormat="1" ht="18" x14ac:dyDescent="0.15">
      <c r="A98" s="247" t="s">
        <v>547</v>
      </c>
      <c r="B98" s="248" t="s">
        <v>548</v>
      </c>
      <c r="C98" s="253">
        <v>1</v>
      </c>
      <c r="D98" s="254">
        <v>1657568.76</v>
      </c>
      <c r="E98" s="253"/>
      <c r="F98" s="254"/>
      <c r="G98" s="254"/>
      <c r="H98" s="254"/>
      <c r="I98" s="344"/>
      <c r="J98" s="254"/>
      <c r="K98" s="253"/>
      <c r="L98" s="254"/>
      <c r="M98" s="253">
        <v>0</v>
      </c>
      <c r="N98" s="253">
        <v>1</v>
      </c>
      <c r="O98" s="254">
        <v>1657568.76</v>
      </c>
      <c r="P98" s="37">
        <v>2.533211931048459E-2</v>
      </c>
      <c r="Q98" s="37">
        <v>7.1301247771836003E-3</v>
      </c>
    </row>
    <row r="99" spans="1:17" s="38" customFormat="1" ht="11.25" x14ac:dyDescent="0.15">
      <c r="A99" s="250" t="s">
        <v>370</v>
      </c>
      <c r="B99" s="249" t="s">
        <v>371</v>
      </c>
      <c r="C99" s="255">
        <v>9</v>
      </c>
      <c r="D99" s="256">
        <v>21586166.59</v>
      </c>
      <c r="E99" s="255"/>
      <c r="F99" s="256"/>
      <c r="G99" s="256"/>
      <c r="H99" s="256"/>
      <c r="I99" s="345"/>
      <c r="J99" s="256"/>
      <c r="K99" s="255"/>
      <c r="L99" s="256"/>
      <c r="M99" s="255">
        <v>0</v>
      </c>
      <c r="N99" s="255">
        <v>9</v>
      </c>
      <c r="O99" s="256">
        <v>21586166.59</v>
      </c>
      <c r="P99" s="39">
        <v>0.32989481987696018</v>
      </c>
      <c r="Q99" s="39">
        <v>6.4171122994652413E-2</v>
      </c>
    </row>
    <row r="100" spans="1:17" s="38" customFormat="1" ht="11.25" x14ac:dyDescent="0.15">
      <c r="A100" s="247" t="s">
        <v>549</v>
      </c>
      <c r="B100" s="248" t="s">
        <v>550</v>
      </c>
      <c r="C100" s="253">
        <v>2</v>
      </c>
      <c r="D100" s="254">
        <v>823038.48</v>
      </c>
      <c r="E100" s="253"/>
      <c r="F100" s="254"/>
      <c r="G100" s="254"/>
      <c r="H100" s="254"/>
      <c r="I100" s="344"/>
      <c r="J100" s="254"/>
      <c r="K100" s="253"/>
      <c r="L100" s="254"/>
      <c r="M100" s="253">
        <v>0</v>
      </c>
      <c r="N100" s="253">
        <v>2</v>
      </c>
      <c r="O100" s="254">
        <v>823038.48</v>
      </c>
      <c r="P100" s="37">
        <v>1.2578246812807862E-2</v>
      </c>
      <c r="Q100" s="37">
        <v>1.4260249554367201E-2</v>
      </c>
    </row>
    <row r="101" spans="1:17" s="38" customFormat="1" ht="11.25" x14ac:dyDescent="0.15">
      <c r="A101" s="250" t="s">
        <v>626</v>
      </c>
      <c r="B101" s="249" t="s">
        <v>627</v>
      </c>
      <c r="C101" s="255">
        <v>1</v>
      </c>
      <c r="D101" s="256">
        <v>353744.54</v>
      </c>
      <c r="E101" s="255"/>
      <c r="F101" s="256"/>
      <c r="G101" s="256"/>
      <c r="H101" s="256"/>
      <c r="I101" s="345"/>
      <c r="J101" s="256"/>
      <c r="K101" s="255"/>
      <c r="L101" s="256"/>
      <c r="M101" s="255">
        <v>0</v>
      </c>
      <c r="N101" s="255">
        <v>1</v>
      </c>
      <c r="O101" s="256">
        <v>353744.54</v>
      </c>
      <c r="P101" s="39">
        <v>5.4061702349605624E-3</v>
      </c>
      <c r="Q101" s="39">
        <v>7.1301247771836003E-3</v>
      </c>
    </row>
    <row r="102" spans="1:17" s="38" customFormat="1" ht="11.25" x14ac:dyDescent="0.15">
      <c r="A102" s="247" t="s">
        <v>175</v>
      </c>
      <c r="B102" s="248" t="s">
        <v>176</v>
      </c>
      <c r="C102" s="253">
        <v>5</v>
      </c>
      <c r="D102" s="254">
        <v>19139725.399999999</v>
      </c>
      <c r="E102" s="253"/>
      <c r="F102" s="254"/>
      <c r="G102" s="254"/>
      <c r="H102" s="254"/>
      <c r="I102" s="344"/>
      <c r="J102" s="254"/>
      <c r="K102" s="253"/>
      <c r="L102" s="254"/>
      <c r="M102" s="253">
        <v>2</v>
      </c>
      <c r="N102" s="253">
        <v>7</v>
      </c>
      <c r="O102" s="254">
        <v>19139725.399999999</v>
      </c>
      <c r="P102" s="37">
        <v>0.29250660310629428</v>
      </c>
      <c r="Q102" s="37">
        <v>4.9910873440285206E-2</v>
      </c>
    </row>
    <row r="103" spans="1:17" s="38" customFormat="1" ht="11.25" x14ac:dyDescent="0.15">
      <c r="A103" s="250" t="s">
        <v>551</v>
      </c>
      <c r="B103" s="249" t="s">
        <v>552</v>
      </c>
      <c r="C103" s="255">
        <v>1</v>
      </c>
      <c r="D103" s="256">
        <v>868293</v>
      </c>
      <c r="E103" s="255"/>
      <c r="F103" s="256"/>
      <c r="G103" s="256"/>
      <c r="H103" s="256"/>
      <c r="I103" s="345"/>
      <c r="J103" s="256"/>
      <c r="K103" s="255"/>
      <c r="L103" s="256"/>
      <c r="M103" s="255">
        <v>0</v>
      </c>
      <c r="N103" s="255">
        <v>1</v>
      </c>
      <c r="O103" s="256">
        <v>868293</v>
      </c>
      <c r="P103" s="39">
        <v>1.3269857880561524E-2</v>
      </c>
      <c r="Q103" s="39">
        <v>7.1301247771836003E-3</v>
      </c>
    </row>
    <row r="104" spans="1:17" s="38" customFormat="1" ht="11.25" x14ac:dyDescent="0.15">
      <c r="A104" s="247" t="s">
        <v>314</v>
      </c>
      <c r="B104" s="248" t="s">
        <v>315</v>
      </c>
      <c r="C104" s="253">
        <v>5</v>
      </c>
      <c r="D104" s="254">
        <v>6912985.5999999996</v>
      </c>
      <c r="E104" s="253">
        <v>1</v>
      </c>
      <c r="F104" s="254">
        <v>55000</v>
      </c>
      <c r="G104" s="254"/>
      <c r="H104" s="254"/>
      <c r="I104" s="344"/>
      <c r="J104" s="254"/>
      <c r="K104" s="253"/>
      <c r="L104" s="254"/>
      <c r="M104" s="253">
        <v>0</v>
      </c>
      <c r="N104" s="253">
        <v>6</v>
      </c>
      <c r="O104" s="254">
        <v>6967985.5999999996</v>
      </c>
      <c r="P104" s="37">
        <v>0.10648960503631749</v>
      </c>
      <c r="Q104" s="37">
        <v>4.2780748663101602E-2</v>
      </c>
    </row>
    <row r="105" spans="1:17" s="38" customFormat="1" ht="18" x14ac:dyDescent="0.15">
      <c r="A105" s="250" t="s">
        <v>177</v>
      </c>
      <c r="B105" s="249" t="s">
        <v>178</v>
      </c>
      <c r="C105" s="255">
        <v>36</v>
      </c>
      <c r="D105" s="256">
        <v>55426106.82</v>
      </c>
      <c r="E105" s="255">
        <v>2</v>
      </c>
      <c r="F105" s="256">
        <v>19390</v>
      </c>
      <c r="G105" s="256"/>
      <c r="H105" s="256"/>
      <c r="I105" s="345">
        <v>4</v>
      </c>
      <c r="J105" s="256">
        <v>-3045875.62</v>
      </c>
      <c r="K105" s="255">
        <v>2</v>
      </c>
      <c r="L105" s="256">
        <v>-1209605.2</v>
      </c>
      <c r="M105" s="255">
        <v>0</v>
      </c>
      <c r="N105" s="255">
        <v>44</v>
      </c>
      <c r="O105" s="256">
        <v>51190015.999999993</v>
      </c>
      <c r="P105" s="39">
        <v>0.78232144820201288</v>
      </c>
      <c r="Q105" s="39">
        <v>0.31372549019607843</v>
      </c>
    </row>
    <row r="106" spans="1:17" s="38" customFormat="1" ht="27" x14ac:dyDescent="0.15">
      <c r="A106" s="247" t="s">
        <v>179</v>
      </c>
      <c r="B106" s="248" t="s">
        <v>180</v>
      </c>
      <c r="C106" s="253">
        <v>4</v>
      </c>
      <c r="D106" s="254">
        <v>2701965.55</v>
      </c>
      <c r="E106" s="253"/>
      <c r="F106" s="254"/>
      <c r="G106" s="254"/>
      <c r="H106" s="254"/>
      <c r="I106" s="344"/>
      <c r="J106" s="254"/>
      <c r="K106" s="253"/>
      <c r="L106" s="254"/>
      <c r="M106" s="253">
        <v>0</v>
      </c>
      <c r="N106" s="253">
        <v>4</v>
      </c>
      <c r="O106" s="254">
        <v>2701965.55</v>
      </c>
      <c r="P106" s="37">
        <v>4.129331786237278E-2</v>
      </c>
      <c r="Q106" s="37">
        <v>2.8520499108734401E-2</v>
      </c>
    </row>
    <row r="107" spans="1:17" s="38" customFormat="1" ht="27" x14ac:dyDescent="0.15">
      <c r="A107" s="250" t="s">
        <v>181</v>
      </c>
      <c r="B107" s="249" t="s">
        <v>182</v>
      </c>
      <c r="C107" s="255">
        <v>16</v>
      </c>
      <c r="D107" s="256">
        <v>15995889.560000001</v>
      </c>
      <c r="E107" s="255"/>
      <c r="F107" s="256"/>
      <c r="G107" s="256"/>
      <c r="H107" s="256"/>
      <c r="I107" s="345"/>
      <c r="J107" s="256"/>
      <c r="K107" s="255"/>
      <c r="L107" s="256"/>
      <c r="M107" s="255">
        <v>3</v>
      </c>
      <c r="N107" s="255">
        <v>19</v>
      </c>
      <c r="O107" s="256">
        <v>15995889.560000001</v>
      </c>
      <c r="P107" s="39">
        <v>0.24446031596979112</v>
      </c>
      <c r="Q107" s="39">
        <v>0.13547237076648841</v>
      </c>
    </row>
    <row r="108" spans="1:17" s="38" customFormat="1" ht="18" x14ac:dyDescent="0.15">
      <c r="A108" s="247" t="s">
        <v>183</v>
      </c>
      <c r="B108" s="248" t="s">
        <v>184</v>
      </c>
      <c r="C108" s="253">
        <v>52</v>
      </c>
      <c r="D108" s="254">
        <v>11916800.220000003</v>
      </c>
      <c r="E108" s="253"/>
      <c r="F108" s="254"/>
      <c r="G108" s="254"/>
      <c r="H108" s="254"/>
      <c r="I108" s="344"/>
      <c r="J108" s="254"/>
      <c r="K108" s="253"/>
      <c r="L108" s="254"/>
      <c r="M108" s="253">
        <v>0</v>
      </c>
      <c r="N108" s="253">
        <v>52</v>
      </c>
      <c r="O108" s="254">
        <v>11916800.220000003</v>
      </c>
      <c r="P108" s="37">
        <v>0.18212083399318471</v>
      </c>
      <c r="Q108" s="37">
        <v>0.37076648841354726</v>
      </c>
    </row>
    <row r="109" spans="1:17" s="38" customFormat="1" ht="27" x14ac:dyDescent="0.15">
      <c r="A109" s="250" t="s">
        <v>553</v>
      </c>
      <c r="B109" s="249" t="s">
        <v>554</v>
      </c>
      <c r="C109" s="255">
        <v>1</v>
      </c>
      <c r="D109" s="256">
        <v>441450</v>
      </c>
      <c r="E109" s="255"/>
      <c r="F109" s="256"/>
      <c r="G109" s="256"/>
      <c r="H109" s="256"/>
      <c r="I109" s="345"/>
      <c r="J109" s="256"/>
      <c r="K109" s="255"/>
      <c r="L109" s="256"/>
      <c r="M109" s="255">
        <v>0</v>
      </c>
      <c r="N109" s="255">
        <v>1</v>
      </c>
      <c r="O109" s="256">
        <v>441450</v>
      </c>
      <c r="P109" s="39">
        <v>6.7465461098660078E-3</v>
      </c>
      <c r="Q109" s="39">
        <v>7.1301247771836003E-3</v>
      </c>
    </row>
    <row r="110" spans="1:17" s="38" customFormat="1" ht="18" x14ac:dyDescent="0.15">
      <c r="A110" s="247" t="s">
        <v>509</v>
      </c>
      <c r="B110" s="248" t="s">
        <v>510</v>
      </c>
      <c r="C110" s="253">
        <v>1</v>
      </c>
      <c r="D110" s="254">
        <v>14106240</v>
      </c>
      <c r="E110" s="253"/>
      <c r="F110" s="254"/>
      <c r="G110" s="254"/>
      <c r="H110" s="254"/>
      <c r="I110" s="344"/>
      <c r="J110" s="254"/>
      <c r="K110" s="253"/>
      <c r="L110" s="254"/>
      <c r="M110" s="253">
        <v>0</v>
      </c>
      <c r="N110" s="253">
        <v>1</v>
      </c>
      <c r="O110" s="254">
        <v>14106240</v>
      </c>
      <c r="P110" s="37">
        <v>0.21558137636614852</v>
      </c>
      <c r="Q110" s="37">
        <v>7.1301247771836003E-3</v>
      </c>
    </row>
    <row r="111" spans="1:17" s="38" customFormat="1" ht="18" x14ac:dyDescent="0.15">
      <c r="A111" s="250" t="s">
        <v>185</v>
      </c>
      <c r="B111" s="249" t="s">
        <v>186</v>
      </c>
      <c r="C111" s="255">
        <v>2</v>
      </c>
      <c r="D111" s="256">
        <v>2847600</v>
      </c>
      <c r="E111" s="255"/>
      <c r="F111" s="256"/>
      <c r="G111" s="256"/>
      <c r="H111" s="256"/>
      <c r="I111" s="345"/>
      <c r="J111" s="256"/>
      <c r="K111" s="255"/>
      <c r="L111" s="256"/>
      <c r="M111" s="255">
        <v>0</v>
      </c>
      <c r="N111" s="255">
        <v>2</v>
      </c>
      <c r="O111" s="256">
        <v>2847600</v>
      </c>
      <c r="P111" s="39">
        <v>4.3519004875873693E-2</v>
      </c>
      <c r="Q111" s="39">
        <v>1.4260249554367201E-2</v>
      </c>
    </row>
    <row r="112" spans="1:17" s="38" customFormat="1" ht="11.25" x14ac:dyDescent="0.15">
      <c r="A112" s="247" t="s">
        <v>187</v>
      </c>
      <c r="B112" s="248" t="s">
        <v>188</v>
      </c>
      <c r="C112" s="253">
        <v>13</v>
      </c>
      <c r="D112" s="254">
        <v>25325733.670000002</v>
      </c>
      <c r="E112" s="253">
        <v>1</v>
      </c>
      <c r="F112" s="254">
        <v>629412.27</v>
      </c>
      <c r="G112" s="254"/>
      <c r="H112" s="254"/>
      <c r="I112" s="344"/>
      <c r="J112" s="254"/>
      <c r="K112" s="253"/>
      <c r="L112" s="254"/>
      <c r="M112" s="253">
        <v>0</v>
      </c>
      <c r="N112" s="253">
        <v>14</v>
      </c>
      <c r="O112" s="254">
        <v>25955145.940000001</v>
      </c>
      <c r="P112" s="37">
        <v>0.39666460272400383</v>
      </c>
      <c r="Q112" s="37">
        <v>9.9821746880570411E-2</v>
      </c>
    </row>
    <row r="113" spans="1:17" s="38" customFormat="1" ht="18" x14ac:dyDescent="0.15">
      <c r="A113" s="250" t="s">
        <v>596</v>
      </c>
      <c r="B113" s="249" t="s">
        <v>597</v>
      </c>
      <c r="C113" s="255">
        <v>1</v>
      </c>
      <c r="D113" s="256">
        <v>979073.39</v>
      </c>
      <c r="E113" s="255"/>
      <c r="F113" s="256"/>
      <c r="G113" s="256"/>
      <c r="H113" s="256"/>
      <c r="I113" s="345"/>
      <c r="J113" s="256"/>
      <c r="K113" s="255"/>
      <c r="L113" s="256"/>
      <c r="M113" s="255">
        <v>0</v>
      </c>
      <c r="N113" s="255">
        <v>1</v>
      </c>
      <c r="O113" s="256">
        <v>979073.39</v>
      </c>
      <c r="P113" s="39">
        <v>1.4962880893822233E-2</v>
      </c>
      <c r="Q113" s="39">
        <v>7.1301247771836003E-3</v>
      </c>
    </row>
    <row r="114" spans="1:17" s="38" customFormat="1" ht="11.25" x14ac:dyDescent="0.15">
      <c r="A114" s="247" t="s">
        <v>189</v>
      </c>
      <c r="B114" s="248" t="s">
        <v>190</v>
      </c>
      <c r="C114" s="253">
        <v>1</v>
      </c>
      <c r="D114" s="254">
        <v>400000</v>
      </c>
      <c r="E114" s="253"/>
      <c r="F114" s="254"/>
      <c r="G114" s="254"/>
      <c r="H114" s="254"/>
      <c r="I114" s="344"/>
      <c r="J114" s="254"/>
      <c r="K114" s="253"/>
      <c r="L114" s="254"/>
      <c r="M114" s="253">
        <v>0</v>
      </c>
      <c r="N114" s="253">
        <v>1</v>
      </c>
      <c r="O114" s="254">
        <v>400000</v>
      </c>
      <c r="P114" s="37">
        <v>6.1130783643592772E-3</v>
      </c>
      <c r="Q114" s="37">
        <v>7.1301247771836003E-3</v>
      </c>
    </row>
    <row r="115" spans="1:17" s="38" customFormat="1" ht="11.25" x14ac:dyDescent="0.15">
      <c r="A115" s="250" t="s">
        <v>561</v>
      </c>
      <c r="B115" s="249" t="s">
        <v>562</v>
      </c>
      <c r="C115" s="255">
        <v>14</v>
      </c>
      <c r="D115" s="256">
        <v>18063754.399999999</v>
      </c>
      <c r="E115" s="255"/>
      <c r="F115" s="256"/>
      <c r="G115" s="256"/>
      <c r="H115" s="256"/>
      <c r="I115" s="345"/>
      <c r="J115" s="256"/>
      <c r="K115" s="255"/>
      <c r="L115" s="256"/>
      <c r="M115" s="255">
        <v>0</v>
      </c>
      <c r="N115" s="255">
        <v>14</v>
      </c>
      <c r="O115" s="256">
        <v>18063754.399999999</v>
      </c>
      <c r="P115" s="39">
        <v>0.27606286550434922</v>
      </c>
      <c r="Q115" s="39">
        <v>9.9821746880570411E-2</v>
      </c>
    </row>
    <row r="116" spans="1:17" s="38" customFormat="1" ht="11.25" x14ac:dyDescent="0.15">
      <c r="A116" s="247" t="s">
        <v>191</v>
      </c>
      <c r="B116" s="248" t="s">
        <v>192</v>
      </c>
      <c r="C116" s="253">
        <v>46</v>
      </c>
      <c r="D116" s="254">
        <v>89906513.61999999</v>
      </c>
      <c r="E116" s="253"/>
      <c r="F116" s="254"/>
      <c r="G116" s="254"/>
      <c r="H116" s="254"/>
      <c r="I116" s="344">
        <v>35</v>
      </c>
      <c r="J116" s="254">
        <v>-6528867.9699999997</v>
      </c>
      <c r="K116" s="253"/>
      <c r="L116" s="254"/>
      <c r="M116" s="253">
        <v>0</v>
      </c>
      <c r="N116" s="253">
        <v>81</v>
      </c>
      <c r="O116" s="254">
        <v>83377645.650000021</v>
      </c>
      <c r="P116" s="37">
        <v>1.2742352042355738</v>
      </c>
      <c r="Q116" s="37">
        <v>0.57754010695187163</v>
      </c>
    </row>
    <row r="117" spans="1:17" s="38" customFormat="1" ht="11.25" x14ac:dyDescent="0.15">
      <c r="A117" s="250" t="s">
        <v>193</v>
      </c>
      <c r="B117" s="249" t="s">
        <v>194</v>
      </c>
      <c r="C117" s="255">
        <v>8</v>
      </c>
      <c r="D117" s="256">
        <v>6190850.0800000001</v>
      </c>
      <c r="E117" s="255"/>
      <c r="F117" s="256"/>
      <c r="G117" s="256"/>
      <c r="H117" s="256"/>
      <c r="I117" s="345"/>
      <c r="J117" s="256"/>
      <c r="K117" s="255"/>
      <c r="L117" s="256"/>
      <c r="M117" s="255">
        <v>0</v>
      </c>
      <c r="N117" s="255">
        <v>8</v>
      </c>
      <c r="O117" s="256">
        <v>6190850.0800000001</v>
      </c>
      <c r="P117" s="39">
        <v>9.4612879202599753E-2</v>
      </c>
      <c r="Q117" s="39">
        <v>5.7040998217468802E-2</v>
      </c>
    </row>
    <row r="118" spans="1:17" s="38" customFormat="1" ht="11.25" x14ac:dyDescent="0.15">
      <c r="A118" s="247" t="s">
        <v>613</v>
      </c>
      <c r="B118" s="248" t="s">
        <v>614</v>
      </c>
      <c r="C118" s="253">
        <v>1</v>
      </c>
      <c r="D118" s="254">
        <v>1060800</v>
      </c>
      <c r="E118" s="253"/>
      <c r="F118" s="254"/>
      <c r="G118" s="254"/>
      <c r="H118" s="254"/>
      <c r="I118" s="344"/>
      <c r="J118" s="254"/>
      <c r="K118" s="253"/>
      <c r="L118" s="254"/>
      <c r="M118" s="253">
        <v>0</v>
      </c>
      <c r="N118" s="253">
        <v>1</v>
      </c>
      <c r="O118" s="254">
        <v>1060800</v>
      </c>
      <c r="P118" s="37">
        <v>1.6211883822280802E-2</v>
      </c>
      <c r="Q118" s="37">
        <v>7.1301247771836003E-3</v>
      </c>
    </row>
    <row r="119" spans="1:17" s="38" customFormat="1" ht="11.25" x14ac:dyDescent="0.15">
      <c r="A119" s="250" t="s">
        <v>195</v>
      </c>
      <c r="B119" s="249" t="s">
        <v>196</v>
      </c>
      <c r="C119" s="255">
        <v>12</v>
      </c>
      <c r="D119" s="256">
        <v>3353813</v>
      </c>
      <c r="E119" s="255"/>
      <c r="F119" s="256"/>
      <c r="G119" s="256"/>
      <c r="H119" s="256"/>
      <c r="I119" s="345"/>
      <c r="J119" s="256"/>
      <c r="K119" s="255"/>
      <c r="L119" s="256"/>
      <c r="M119" s="255">
        <v>0</v>
      </c>
      <c r="N119" s="255">
        <v>12</v>
      </c>
      <c r="O119" s="256">
        <v>3353813</v>
      </c>
      <c r="P119" s="39">
        <v>5.1255304221017199E-2</v>
      </c>
      <c r="Q119" s="39">
        <v>8.5561497326203204E-2</v>
      </c>
    </row>
    <row r="120" spans="1:17" s="38" customFormat="1" ht="11.25" x14ac:dyDescent="0.15">
      <c r="A120" s="247" t="s">
        <v>197</v>
      </c>
      <c r="B120" s="248" t="s">
        <v>198</v>
      </c>
      <c r="C120" s="253">
        <v>1</v>
      </c>
      <c r="D120" s="254">
        <v>5000000</v>
      </c>
      <c r="E120" s="253"/>
      <c r="F120" s="254"/>
      <c r="G120" s="254"/>
      <c r="H120" s="254"/>
      <c r="I120" s="344"/>
      <c r="J120" s="254"/>
      <c r="K120" s="253"/>
      <c r="L120" s="254"/>
      <c r="M120" s="253">
        <v>0</v>
      </c>
      <c r="N120" s="253">
        <v>1</v>
      </c>
      <c r="O120" s="254">
        <v>5000000</v>
      </c>
      <c r="P120" s="37">
        <v>7.641347955449096E-2</v>
      </c>
      <c r="Q120" s="37">
        <v>7.1301247771836003E-3</v>
      </c>
    </row>
    <row r="121" spans="1:17" s="38" customFormat="1" ht="11.25" x14ac:dyDescent="0.15">
      <c r="A121" s="250" t="s">
        <v>199</v>
      </c>
      <c r="B121" s="249" t="s">
        <v>200</v>
      </c>
      <c r="C121" s="255">
        <v>2</v>
      </c>
      <c r="D121" s="256">
        <v>3662400</v>
      </c>
      <c r="E121" s="255"/>
      <c r="F121" s="256"/>
      <c r="G121" s="256"/>
      <c r="H121" s="256"/>
      <c r="I121" s="345">
        <v>4</v>
      </c>
      <c r="J121" s="256">
        <v>-2054832.8399999999</v>
      </c>
      <c r="K121" s="255"/>
      <c r="L121" s="256"/>
      <c r="M121" s="255">
        <v>1</v>
      </c>
      <c r="N121" s="255">
        <v>7</v>
      </c>
      <c r="O121" s="256">
        <v>1607567.1600000001</v>
      </c>
      <c r="P121" s="39">
        <v>2.4567960062626223E-2</v>
      </c>
      <c r="Q121" s="39">
        <v>4.9910873440285206E-2</v>
      </c>
    </row>
    <row r="122" spans="1:17" s="38" customFormat="1" ht="11.25" x14ac:dyDescent="0.15">
      <c r="A122" s="247" t="s">
        <v>498</v>
      </c>
      <c r="B122" s="248" t="s">
        <v>499</v>
      </c>
      <c r="C122" s="253">
        <v>1</v>
      </c>
      <c r="D122" s="254">
        <v>825000</v>
      </c>
      <c r="E122" s="253"/>
      <c r="F122" s="254"/>
      <c r="G122" s="254"/>
      <c r="H122" s="254"/>
      <c r="I122" s="344"/>
      <c r="J122" s="254"/>
      <c r="K122" s="253"/>
      <c r="L122" s="254"/>
      <c r="M122" s="253">
        <v>0</v>
      </c>
      <c r="N122" s="253">
        <v>1</v>
      </c>
      <c r="O122" s="254">
        <v>825000</v>
      </c>
      <c r="P122" s="37">
        <v>1.2608224126491008E-2</v>
      </c>
      <c r="Q122" s="37">
        <v>7.1301247771836003E-3</v>
      </c>
    </row>
    <row r="123" spans="1:17" s="38" customFormat="1" ht="11.25" x14ac:dyDescent="0.15">
      <c r="A123" s="250" t="s">
        <v>203</v>
      </c>
      <c r="B123" s="249" t="s">
        <v>204</v>
      </c>
      <c r="C123" s="255">
        <v>6</v>
      </c>
      <c r="D123" s="256">
        <v>6985860.75</v>
      </c>
      <c r="E123" s="255"/>
      <c r="F123" s="256"/>
      <c r="G123" s="256"/>
      <c r="H123" s="256"/>
      <c r="I123" s="345"/>
      <c r="J123" s="256"/>
      <c r="K123" s="255"/>
      <c r="L123" s="256"/>
      <c r="M123" s="255">
        <v>1</v>
      </c>
      <c r="N123" s="255">
        <v>7</v>
      </c>
      <c r="O123" s="256">
        <v>6985860.75</v>
      </c>
      <c r="P123" s="39">
        <v>0.10676278551812919</v>
      </c>
      <c r="Q123" s="39">
        <v>4.9910873440285206E-2</v>
      </c>
    </row>
    <row r="124" spans="1:17" s="38" customFormat="1" ht="11.25" x14ac:dyDescent="0.15">
      <c r="A124" s="247" t="s">
        <v>207</v>
      </c>
      <c r="B124" s="248" t="s">
        <v>208</v>
      </c>
      <c r="C124" s="253">
        <v>12</v>
      </c>
      <c r="D124" s="254">
        <v>7130879.7800000003</v>
      </c>
      <c r="E124" s="253"/>
      <c r="F124" s="254"/>
      <c r="G124" s="254"/>
      <c r="H124" s="254"/>
      <c r="I124" s="344"/>
      <c r="J124" s="254"/>
      <c r="K124" s="253"/>
      <c r="L124" s="254"/>
      <c r="M124" s="253">
        <v>2</v>
      </c>
      <c r="N124" s="253">
        <v>14</v>
      </c>
      <c r="O124" s="254">
        <v>7130879.7800000003</v>
      </c>
      <c r="P124" s="37">
        <v>0.10897906725491262</v>
      </c>
      <c r="Q124" s="37">
        <v>9.9821746880570411E-2</v>
      </c>
    </row>
    <row r="125" spans="1:17" s="38" customFormat="1" ht="11.25" x14ac:dyDescent="0.15">
      <c r="A125" s="250" t="s">
        <v>209</v>
      </c>
      <c r="B125" s="249" t="s">
        <v>210</v>
      </c>
      <c r="C125" s="255">
        <v>47</v>
      </c>
      <c r="D125" s="256">
        <v>66802373.410000011</v>
      </c>
      <c r="E125" s="255">
        <v>1</v>
      </c>
      <c r="F125" s="256">
        <v>94943</v>
      </c>
      <c r="G125" s="256"/>
      <c r="H125" s="256"/>
      <c r="I125" s="345"/>
      <c r="J125" s="256"/>
      <c r="K125" s="255"/>
      <c r="L125" s="256"/>
      <c r="M125" s="255">
        <v>14</v>
      </c>
      <c r="N125" s="255">
        <v>62</v>
      </c>
      <c r="O125" s="256">
        <v>66897316.410000011</v>
      </c>
      <c r="P125" s="39">
        <v>1.0223713439491697</v>
      </c>
      <c r="Q125" s="39">
        <v>0.44206773618538325</v>
      </c>
    </row>
    <row r="126" spans="1:17" s="38" customFormat="1" ht="11.25" x14ac:dyDescent="0.15">
      <c r="A126" s="247" t="s">
        <v>385</v>
      </c>
      <c r="B126" s="248" t="s">
        <v>386</v>
      </c>
      <c r="C126" s="253">
        <v>1</v>
      </c>
      <c r="D126" s="254">
        <v>1252584</v>
      </c>
      <c r="E126" s="253"/>
      <c r="F126" s="254"/>
      <c r="G126" s="254"/>
      <c r="H126" s="254"/>
      <c r="I126" s="344"/>
      <c r="J126" s="254"/>
      <c r="K126" s="253"/>
      <c r="L126" s="254"/>
      <c r="M126" s="253">
        <v>0</v>
      </c>
      <c r="N126" s="253">
        <v>1</v>
      </c>
      <c r="O126" s="254">
        <v>1252584</v>
      </c>
      <c r="P126" s="37">
        <v>1.9142860374856505E-2</v>
      </c>
      <c r="Q126" s="37">
        <v>7.1301247771836003E-3</v>
      </c>
    </row>
    <row r="127" spans="1:17" s="38" customFormat="1" ht="11.25" x14ac:dyDescent="0.15">
      <c r="A127" s="250" t="s">
        <v>211</v>
      </c>
      <c r="B127" s="249" t="s">
        <v>212</v>
      </c>
      <c r="C127" s="255">
        <v>16</v>
      </c>
      <c r="D127" s="256">
        <v>2032949.78</v>
      </c>
      <c r="E127" s="255">
        <v>1</v>
      </c>
      <c r="F127" s="256">
        <v>16834.080000000002</v>
      </c>
      <c r="G127" s="256"/>
      <c r="H127" s="256"/>
      <c r="I127" s="345">
        <v>2</v>
      </c>
      <c r="J127" s="256">
        <v>-12007.050000000001</v>
      </c>
      <c r="K127" s="255">
        <v>2</v>
      </c>
      <c r="L127" s="256">
        <v>-319726.03000000003</v>
      </c>
      <c r="M127" s="255">
        <v>0</v>
      </c>
      <c r="N127" s="255">
        <v>21</v>
      </c>
      <c r="O127" s="256">
        <v>1718050.78</v>
      </c>
      <c r="P127" s="39">
        <v>2.6256447630221454E-2</v>
      </c>
      <c r="Q127" s="39">
        <v>0.1497326203208556</v>
      </c>
    </row>
    <row r="128" spans="1:17" s="38" customFormat="1" ht="11.25" x14ac:dyDescent="0.15">
      <c r="A128" s="247" t="s">
        <v>213</v>
      </c>
      <c r="B128" s="248" t="s">
        <v>214</v>
      </c>
      <c r="C128" s="253">
        <v>3</v>
      </c>
      <c r="D128" s="254">
        <v>312501</v>
      </c>
      <c r="E128" s="253">
        <v>1</v>
      </c>
      <c r="F128" s="254">
        <v>9072</v>
      </c>
      <c r="G128" s="254"/>
      <c r="H128" s="254"/>
      <c r="I128" s="344"/>
      <c r="J128" s="254"/>
      <c r="K128" s="253"/>
      <c r="L128" s="254"/>
      <c r="M128" s="253">
        <v>0</v>
      </c>
      <c r="N128" s="253">
        <v>4</v>
      </c>
      <c r="O128" s="254">
        <v>321573</v>
      </c>
      <c r="P128" s="37">
        <v>4.9145023721552644E-3</v>
      </c>
      <c r="Q128" s="37">
        <v>2.8520499108734401E-2</v>
      </c>
    </row>
    <row r="129" spans="1:17" s="38" customFormat="1" ht="18" x14ac:dyDescent="0.15">
      <c r="A129" s="250" t="s">
        <v>294</v>
      </c>
      <c r="B129" s="249" t="s">
        <v>295</v>
      </c>
      <c r="C129" s="255">
        <v>2</v>
      </c>
      <c r="D129" s="256">
        <v>21449962.759999998</v>
      </c>
      <c r="E129" s="255"/>
      <c r="F129" s="256"/>
      <c r="G129" s="256"/>
      <c r="H129" s="256"/>
      <c r="I129" s="345"/>
      <c r="J129" s="256"/>
      <c r="K129" s="255"/>
      <c r="L129" s="256"/>
      <c r="M129" s="255">
        <v>0</v>
      </c>
      <c r="N129" s="255">
        <v>2</v>
      </c>
      <c r="O129" s="256">
        <v>21449962.759999998</v>
      </c>
      <c r="P129" s="39">
        <v>0.32781325816117052</v>
      </c>
      <c r="Q129" s="39">
        <v>1.4260249554367201E-2</v>
      </c>
    </row>
    <row r="130" spans="1:17" s="38" customFormat="1" ht="11.25" x14ac:dyDescent="0.15">
      <c r="A130" s="247" t="s">
        <v>215</v>
      </c>
      <c r="B130" s="248" t="s">
        <v>216</v>
      </c>
      <c r="C130" s="253">
        <v>22</v>
      </c>
      <c r="D130" s="254">
        <v>30585375.559999999</v>
      </c>
      <c r="E130" s="253"/>
      <c r="F130" s="254"/>
      <c r="G130" s="254"/>
      <c r="H130" s="254"/>
      <c r="I130" s="344"/>
      <c r="J130" s="254"/>
      <c r="K130" s="253"/>
      <c r="L130" s="254"/>
      <c r="M130" s="253">
        <v>2</v>
      </c>
      <c r="N130" s="253">
        <v>24</v>
      </c>
      <c r="O130" s="254">
        <v>30585375.559999999</v>
      </c>
      <c r="P130" s="37">
        <v>0.46742699400409748</v>
      </c>
      <c r="Q130" s="37">
        <v>0.17112299465240641</v>
      </c>
    </row>
    <row r="131" spans="1:17" s="38" customFormat="1" ht="11.25" x14ac:dyDescent="0.15">
      <c r="A131" s="250" t="s">
        <v>217</v>
      </c>
      <c r="B131" s="249" t="s">
        <v>218</v>
      </c>
      <c r="C131" s="255"/>
      <c r="D131" s="256"/>
      <c r="E131" s="255"/>
      <c r="F131" s="256"/>
      <c r="G131" s="256"/>
      <c r="H131" s="256"/>
      <c r="I131" s="345">
        <v>2</v>
      </c>
      <c r="J131" s="256">
        <v>-561000</v>
      </c>
      <c r="K131" s="255"/>
      <c r="L131" s="256"/>
      <c r="M131" s="255">
        <v>1</v>
      </c>
      <c r="N131" s="255">
        <v>3</v>
      </c>
      <c r="O131" s="256">
        <v>-561000</v>
      </c>
      <c r="P131" s="39">
        <v>-8.5735924060138871E-3</v>
      </c>
      <c r="Q131" s="39">
        <v>2.1390374331550801E-2</v>
      </c>
    </row>
    <row r="132" spans="1:17" s="38" customFormat="1" ht="11.25" x14ac:dyDescent="0.15">
      <c r="A132" s="247" t="s">
        <v>219</v>
      </c>
      <c r="B132" s="248" t="s">
        <v>220</v>
      </c>
      <c r="C132" s="253">
        <v>5</v>
      </c>
      <c r="D132" s="254">
        <v>6999900</v>
      </c>
      <c r="E132" s="253">
        <v>1</v>
      </c>
      <c r="F132" s="254">
        <v>395730</v>
      </c>
      <c r="G132" s="254"/>
      <c r="H132" s="254"/>
      <c r="I132" s="344"/>
      <c r="J132" s="254"/>
      <c r="K132" s="253"/>
      <c r="L132" s="254"/>
      <c r="M132" s="253">
        <v>0</v>
      </c>
      <c r="N132" s="253">
        <v>6</v>
      </c>
      <c r="O132" s="254">
        <v>7395630</v>
      </c>
      <c r="P132" s="37">
        <v>0.11302516435951601</v>
      </c>
      <c r="Q132" s="37">
        <v>4.2780748663101602E-2</v>
      </c>
    </row>
    <row r="133" spans="1:17" s="38" customFormat="1" ht="11.25" x14ac:dyDescent="0.15">
      <c r="A133" s="250" t="s">
        <v>221</v>
      </c>
      <c r="B133" s="249" t="s">
        <v>222</v>
      </c>
      <c r="C133" s="255">
        <v>3</v>
      </c>
      <c r="D133" s="256">
        <v>3228000</v>
      </c>
      <c r="E133" s="255"/>
      <c r="F133" s="256"/>
      <c r="G133" s="256"/>
      <c r="H133" s="256"/>
      <c r="I133" s="345">
        <v>1</v>
      </c>
      <c r="J133" s="256">
        <v>-153006.20000000001</v>
      </c>
      <c r="K133" s="255"/>
      <c r="L133" s="256"/>
      <c r="M133" s="255">
        <v>0</v>
      </c>
      <c r="N133" s="255">
        <v>4</v>
      </c>
      <c r="O133" s="256">
        <v>3074993.8</v>
      </c>
      <c r="P133" s="39">
        <v>4.6994195173297289E-2</v>
      </c>
      <c r="Q133" s="39">
        <v>2.8520499108734401E-2</v>
      </c>
    </row>
    <row r="134" spans="1:17" s="38" customFormat="1" ht="11.25" x14ac:dyDescent="0.15">
      <c r="A134" s="247" t="s">
        <v>223</v>
      </c>
      <c r="B134" s="248" t="s">
        <v>224</v>
      </c>
      <c r="C134" s="253">
        <v>2</v>
      </c>
      <c r="D134" s="254">
        <v>3006149.2800000003</v>
      </c>
      <c r="E134" s="253"/>
      <c r="F134" s="254"/>
      <c r="G134" s="254"/>
      <c r="H134" s="254"/>
      <c r="I134" s="344"/>
      <c r="J134" s="254"/>
      <c r="K134" s="253"/>
      <c r="L134" s="254"/>
      <c r="M134" s="253">
        <v>0</v>
      </c>
      <c r="N134" s="253">
        <v>2</v>
      </c>
      <c r="O134" s="254">
        <v>3006149.2800000003</v>
      </c>
      <c r="P134" s="37">
        <v>4.5942065309005548E-2</v>
      </c>
      <c r="Q134" s="37">
        <v>1.4260249554367201E-2</v>
      </c>
    </row>
    <row r="135" spans="1:17" s="38" customFormat="1" ht="11.25" x14ac:dyDescent="0.15">
      <c r="A135" s="250" t="s">
        <v>225</v>
      </c>
      <c r="B135" s="249" t="s">
        <v>226</v>
      </c>
      <c r="C135" s="255">
        <v>3</v>
      </c>
      <c r="D135" s="256">
        <v>16000108</v>
      </c>
      <c r="E135" s="255"/>
      <c r="F135" s="256"/>
      <c r="G135" s="256"/>
      <c r="H135" s="256"/>
      <c r="I135" s="345"/>
      <c r="J135" s="256"/>
      <c r="K135" s="255"/>
      <c r="L135" s="256"/>
      <c r="M135" s="255">
        <v>1</v>
      </c>
      <c r="N135" s="255">
        <v>4</v>
      </c>
      <c r="O135" s="256">
        <v>16000108</v>
      </c>
      <c r="P135" s="39">
        <v>0.24452478510552947</v>
      </c>
      <c r="Q135" s="39">
        <v>2.8520499108734401E-2</v>
      </c>
    </row>
    <row r="136" spans="1:17" s="38" customFormat="1" ht="11.25" x14ac:dyDescent="0.15">
      <c r="A136" s="247" t="s">
        <v>227</v>
      </c>
      <c r="B136" s="248" t="s">
        <v>228</v>
      </c>
      <c r="C136" s="253">
        <v>4</v>
      </c>
      <c r="D136" s="254">
        <v>4923300.4000000004</v>
      </c>
      <c r="E136" s="253"/>
      <c r="F136" s="254"/>
      <c r="G136" s="254"/>
      <c r="H136" s="254"/>
      <c r="I136" s="344"/>
      <c r="J136" s="254"/>
      <c r="K136" s="253"/>
      <c r="L136" s="254"/>
      <c r="M136" s="253">
        <v>0</v>
      </c>
      <c r="N136" s="253">
        <v>4</v>
      </c>
      <c r="O136" s="254">
        <v>4923300.4000000004</v>
      </c>
      <c r="P136" s="37">
        <v>7.524130289120344E-2</v>
      </c>
      <c r="Q136" s="37">
        <v>2.8520499108734401E-2</v>
      </c>
    </row>
    <row r="137" spans="1:17" s="38" customFormat="1" ht="11.25" x14ac:dyDescent="0.15">
      <c r="A137" s="250" t="s">
        <v>231</v>
      </c>
      <c r="B137" s="249" t="s">
        <v>232</v>
      </c>
      <c r="C137" s="255">
        <v>1</v>
      </c>
      <c r="D137" s="256">
        <v>2431468.2200000002</v>
      </c>
      <c r="E137" s="255"/>
      <c r="F137" s="256"/>
      <c r="G137" s="256"/>
      <c r="H137" s="256"/>
      <c r="I137" s="345"/>
      <c r="J137" s="256"/>
      <c r="K137" s="255"/>
      <c r="L137" s="256"/>
      <c r="M137" s="255">
        <v>0</v>
      </c>
      <c r="N137" s="255">
        <v>1</v>
      </c>
      <c r="O137" s="256">
        <v>2431468.2200000002</v>
      </c>
      <c r="P137" s="39">
        <v>3.7159389423272911E-2</v>
      </c>
      <c r="Q137" s="39">
        <v>7.1301247771836003E-3</v>
      </c>
    </row>
    <row r="138" spans="1:17" s="38" customFormat="1" ht="11.25" x14ac:dyDescent="0.15">
      <c r="A138" s="247" t="s">
        <v>402</v>
      </c>
      <c r="B138" s="248" t="s">
        <v>403</v>
      </c>
      <c r="C138" s="253"/>
      <c r="D138" s="254"/>
      <c r="E138" s="253"/>
      <c r="F138" s="254"/>
      <c r="G138" s="254"/>
      <c r="H138" s="254"/>
      <c r="I138" s="344"/>
      <c r="J138" s="254"/>
      <c r="K138" s="253"/>
      <c r="L138" s="254"/>
      <c r="M138" s="253">
        <v>1</v>
      </c>
      <c r="N138" s="253">
        <v>1</v>
      </c>
      <c r="O138" s="254">
        <v>0</v>
      </c>
      <c r="P138" s="37">
        <v>0</v>
      </c>
      <c r="Q138" s="37">
        <v>7.1301247771836003E-3</v>
      </c>
    </row>
    <row r="139" spans="1:17" s="38" customFormat="1" ht="18" x14ac:dyDescent="0.15">
      <c r="A139" s="250" t="s">
        <v>235</v>
      </c>
      <c r="B139" s="249" t="s">
        <v>236</v>
      </c>
      <c r="C139" s="255">
        <v>4</v>
      </c>
      <c r="D139" s="256">
        <v>7908946.7800000003</v>
      </c>
      <c r="E139" s="255"/>
      <c r="F139" s="256"/>
      <c r="G139" s="256"/>
      <c r="H139" s="256"/>
      <c r="I139" s="345"/>
      <c r="J139" s="256"/>
      <c r="K139" s="255"/>
      <c r="L139" s="256"/>
      <c r="M139" s="255">
        <v>0</v>
      </c>
      <c r="N139" s="255">
        <v>4</v>
      </c>
      <c r="O139" s="256">
        <v>7908946.7800000003</v>
      </c>
      <c r="P139" s="39">
        <v>0.12087002861421742</v>
      </c>
      <c r="Q139" s="39">
        <v>2.8520499108734401E-2</v>
      </c>
    </row>
    <row r="140" spans="1:17" s="38" customFormat="1" ht="18" x14ac:dyDescent="0.15">
      <c r="A140" s="247" t="s">
        <v>571</v>
      </c>
      <c r="B140" s="248" t="s">
        <v>572</v>
      </c>
      <c r="C140" s="253">
        <v>2</v>
      </c>
      <c r="D140" s="254">
        <v>1920000</v>
      </c>
      <c r="E140" s="253"/>
      <c r="F140" s="254"/>
      <c r="G140" s="254"/>
      <c r="H140" s="254"/>
      <c r="I140" s="344"/>
      <c r="J140" s="254"/>
      <c r="K140" s="253"/>
      <c r="L140" s="254"/>
      <c r="M140" s="253">
        <v>1</v>
      </c>
      <c r="N140" s="253">
        <v>3</v>
      </c>
      <c r="O140" s="254">
        <v>1920000</v>
      </c>
      <c r="P140" s="37">
        <v>2.9342776148924533E-2</v>
      </c>
      <c r="Q140" s="37">
        <v>2.1390374331550801E-2</v>
      </c>
    </row>
    <row r="141" spans="1:17" s="38" customFormat="1" ht="11.25" x14ac:dyDescent="0.15">
      <c r="A141" s="250" t="s">
        <v>237</v>
      </c>
      <c r="B141" s="249" t="s">
        <v>238</v>
      </c>
      <c r="C141" s="255">
        <v>2</v>
      </c>
      <c r="D141" s="256">
        <v>4762080.5999999996</v>
      </c>
      <c r="E141" s="255"/>
      <c r="F141" s="256"/>
      <c r="G141" s="256"/>
      <c r="H141" s="256"/>
      <c r="I141" s="345"/>
      <c r="J141" s="256"/>
      <c r="K141" s="255"/>
      <c r="L141" s="256"/>
      <c r="M141" s="255">
        <v>0</v>
      </c>
      <c r="N141" s="255">
        <v>2</v>
      </c>
      <c r="O141" s="256">
        <v>4762080.5999999996</v>
      </c>
      <c r="P141" s="39">
        <v>7.2777429712987604E-2</v>
      </c>
      <c r="Q141" s="39">
        <v>1.4260249554367201E-2</v>
      </c>
    </row>
    <row r="142" spans="1:17" s="38" customFormat="1" ht="11.25" x14ac:dyDescent="0.15">
      <c r="A142" s="247" t="s">
        <v>239</v>
      </c>
      <c r="B142" s="248" t="s">
        <v>240</v>
      </c>
      <c r="C142" s="253">
        <v>17</v>
      </c>
      <c r="D142" s="254">
        <v>31172713.34</v>
      </c>
      <c r="E142" s="253"/>
      <c r="F142" s="254"/>
      <c r="G142" s="254"/>
      <c r="H142" s="254"/>
      <c r="I142" s="344">
        <v>6</v>
      </c>
      <c r="J142" s="254">
        <v>-850561.72000000009</v>
      </c>
      <c r="K142" s="253"/>
      <c r="L142" s="254"/>
      <c r="M142" s="253">
        <v>2</v>
      </c>
      <c r="N142" s="253">
        <v>25</v>
      </c>
      <c r="O142" s="254">
        <v>30322151.620000001</v>
      </c>
      <c r="P142" s="37">
        <v>0.46340422257260905</v>
      </c>
      <c r="Q142" s="37">
        <v>0.17825311942959002</v>
      </c>
    </row>
    <row r="143" spans="1:17" s="38" customFormat="1" ht="11.25" x14ac:dyDescent="0.15">
      <c r="A143" s="250" t="s">
        <v>241</v>
      </c>
      <c r="B143" s="249" t="s">
        <v>242</v>
      </c>
      <c r="C143" s="255">
        <v>13</v>
      </c>
      <c r="D143" s="256">
        <v>5752726.459999999</v>
      </c>
      <c r="E143" s="255">
        <v>1</v>
      </c>
      <c r="F143" s="256">
        <v>89415.48</v>
      </c>
      <c r="G143" s="256"/>
      <c r="H143" s="256"/>
      <c r="I143" s="345"/>
      <c r="J143" s="256"/>
      <c r="K143" s="255">
        <v>1</v>
      </c>
      <c r="L143" s="256">
        <v>-87780</v>
      </c>
      <c r="M143" s="255">
        <v>0</v>
      </c>
      <c r="N143" s="255">
        <v>15</v>
      </c>
      <c r="O143" s="256">
        <v>5754361.9399999995</v>
      </c>
      <c r="P143" s="39">
        <v>8.7942163690266181E-2</v>
      </c>
      <c r="Q143" s="39">
        <v>0.10695187165775401</v>
      </c>
    </row>
    <row r="144" spans="1:17" s="38" customFormat="1" ht="11.25" x14ac:dyDescent="0.15">
      <c r="A144" s="247" t="s">
        <v>243</v>
      </c>
      <c r="B144" s="248" t="s">
        <v>244</v>
      </c>
      <c r="C144" s="253">
        <v>11</v>
      </c>
      <c r="D144" s="254">
        <v>15935613.399999999</v>
      </c>
      <c r="E144" s="253"/>
      <c r="F144" s="254"/>
      <c r="G144" s="254"/>
      <c r="H144" s="254"/>
      <c r="I144" s="344">
        <v>1</v>
      </c>
      <c r="J144" s="254">
        <v>-215782</v>
      </c>
      <c r="K144" s="253"/>
      <c r="L144" s="254"/>
      <c r="M144" s="253">
        <v>1</v>
      </c>
      <c r="N144" s="253">
        <v>13</v>
      </c>
      <c r="O144" s="254">
        <v>15719831.399999999</v>
      </c>
      <c r="P144" s="37">
        <v>0.24024140305678901</v>
      </c>
      <c r="Q144" s="37">
        <v>9.2691622103386814E-2</v>
      </c>
    </row>
    <row r="145" spans="1:18" s="38" customFormat="1" ht="11.25" x14ac:dyDescent="0.15">
      <c r="A145" s="250" t="s">
        <v>585</v>
      </c>
      <c r="B145" s="249" t="s">
        <v>586</v>
      </c>
      <c r="C145" s="255">
        <v>12</v>
      </c>
      <c r="D145" s="256">
        <v>37864504</v>
      </c>
      <c r="E145" s="255"/>
      <c r="F145" s="256"/>
      <c r="G145" s="256"/>
      <c r="H145" s="256"/>
      <c r="I145" s="345"/>
      <c r="J145" s="256"/>
      <c r="K145" s="255"/>
      <c r="L145" s="256"/>
      <c r="M145" s="255">
        <v>0</v>
      </c>
      <c r="N145" s="255">
        <v>12</v>
      </c>
      <c r="O145" s="256">
        <v>37864504</v>
      </c>
      <c r="P145" s="39">
        <v>0.5786717004489883</v>
      </c>
      <c r="Q145" s="39">
        <v>8.5561497326203204E-2</v>
      </c>
    </row>
    <row r="146" spans="1:18" s="38" customFormat="1" ht="11.25" x14ac:dyDescent="0.15">
      <c r="A146" s="247" t="s">
        <v>245</v>
      </c>
      <c r="B146" s="248" t="s">
        <v>246</v>
      </c>
      <c r="C146" s="253">
        <v>4</v>
      </c>
      <c r="D146" s="254">
        <v>668852</v>
      </c>
      <c r="E146" s="253"/>
      <c r="F146" s="254"/>
      <c r="G146" s="254"/>
      <c r="H146" s="254"/>
      <c r="I146" s="344"/>
      <c r="J146" s="254"/>
      <c r="K146" s="253"/>
      <c r="L146" s="254"/>
      <c r="M146" s="253">
        <v>0</v>
      </c>
      <c r="N146" s="253">
        <v>4</v>
      </c>
      <c r="O146" s="254">
        <v>668852</v>
      </c>
      <c r="P146" s="37">
        <v>1.0221861725396079E-2</v>
      </c>
      <c r="Q146" s="37">
        <v>2.8520499108734401E-2</v>
      </c>
    </row>
    <row r="147" spans="1:18" s="38" customFormat="1" ht="11.25" x14ac:dyDescent="0.15">
      <c r="A147" s="250" t="s">
        <v>296</v>
      </c>
      <c r="B147" s="249" t="s">
        <v>297</v>
      </c>
      <c r="C147" s="255">
        <v>21</v>
      </c>
      <c r="D147" s="256">
        <v>92009378</v>
      </c>
      <c r="E147" s="255"/>
      <c r="F147" s="256"/>
      <c r="G147" s="256"/>
      <c r="H147" s="256"/>
      <c r="I147" s="345"/>
      <c r="J147" s="256"/>
      <c r="K147" s="255"/>
      <c r="L147" s="256"/>
      <c r="M147" s="255">
        <v>0</v>
      </c>
      <c r="N147" s="255">
        <v>21</v>
      </c>
      <c r="O147" s="256">
        <v>92009378</v>
      </c>
      <c r="P147" s="39">
        <v>1.4061513449248861</v>
      </c>
      <c r="Q147" s="39">
        <v>0.1497326203208556</v>
      </c>
    </row>
    <row r="148" spans="1:18" s="38" customFormat="1" ht="11.25" x14ac:dyDescent="0.15">
      <c r="A148" s="247" t="s">
        <v>247</v>
      </c>
      <c r="B148" s="248" t="s">
        <v>248</v>
      </c>
      <c r="C148" s="253">
        <v>34</v>
      </c>
      <c r="D148" s="254">
        <v>9767030.7100000009</v>
      </c>
      <c r="E148" s="253"/>
      <c r="F148" s="254"/>
      <c r="G148" s="254"/>
      <c r="H148" s="254"/>
      <c r="I148" s="344"/>
      <c r="J148" s="254"/>
      <c r="K148" s="253"/>
      <c r="L148" s="254"/>
      <c r="M148" s="253">
        <v>0</v>
      </c>
      <c r="N148" s="253">
        <v>34</v>
      </c>
      <c r="O148" s="254">
        <v>9767030.7100000009</v>
      </c>
      <c r="P148" s="37">
        <v>0.14926656029333407</v>
      </c>
      <c r="Q148" s="37">
        <v>0.24242424242424243</v>
      </c>
    </row>
    <row r="149" spans="1:18" s="38" customFormat="1" ht="11.25" x14ac:dyDescent="0.15">
      <c r="A149" s="250" t="s">
        <v>381</v>
      </c>
      <c r="B149" s="249" t="s">
        <v>382</v>
      </c>
      <c r="C149" s="255"/>
      <c r="D149" s="256"/>
      <c r="E149" s="255"/>
      <c r="F149" s="256"/>
      <c r="G149" s="256"/>
      <c r="H149" s="256"/>
      <c r="I149" s="345">
        <v>1</v>
      </c>
      <c r="J149" s="256">
        <v>-21717537.219999999</v>
      </c>
      <c r="K149" s="255"/>
      <c r="L149" s="256"/>
      <c r="M149" s="255">
        <v>0</v>
      </c>
      <c r="N149" s="255">
        <v>1</v>
      </c>
      <c r="O149" s="256">
        <v>-21717537.219999999</v>
      </c>
      <c r="P149" s="39">
        <v>-0.33190251726687325</v>
      </c>
      <c r="Q149" s="39">
        <v>7.1301247771836003E-3</v>
      </c>
    </row>
    <row r="150" spans="1:18" s="38" customFormat="1" ht="11.25" x14ac:dyDescent="0.15">
      <c r="A150" s="247" t="s">
        <v>251</v>
      </c>
      <c r="B150" s="248" t="s">
        <v>252</v>
      </c>
      <c r="C150" s="253">
        <v>9</v>
      </c>
      <c r="D150" s="254">
        <v>14386909.469999999</v>
      </c>
      <c r="E150" s="253">
        <v>2</v>
      </c>
      <c r="F150" s="254">
        <v>118851</v>
      </c>
      <c r="G150" s="254"/>
      <c r="H150" s="254"/>
      <c r="I150" s="344">
        <v>1</v>
      </c>
      <c r="J150" s="254">
        <v>-80259.7</v>
      </c>
      <c r="K150" s="253"/>
      <c r="L150" s="254"/>
      <c r="M150" s="253">
        <v>0</v>
      </c>
      <c r="N150" s="253">
        <v>12</v>
      </c>
      <c r="O150" s="254">
        <v>14425500.77</v>
      </c>
      <c r="P150" s="37">
        <v>0.22046054163033774</v>
      </c>
      <c r="Q150" s="37">
        <v>8.5561497326203204E-2</v>
      </c>
    </row>
    <row r="151" spans="1:18" s="38" customFormat="1" ht="18" x14ac:dyDescent="0.15">
      <c r="A151" s="250" t="s">
        <v>253</v>
      </c>
      <c r="B151" s="249" t="s">
        <v>254</v>
      </c>
      <c r="C151" s="255">
        <v>20</v>
      </c>
      <c r="D151" s="256">
        <v>40880839.480000004</v>
      </c>
      <c r="E151" s="255"/>
      <c r="F151" s="256"/>
      <c r="G151" s="256"/>
      <c r="H151" s="256"/>
      <c r="I151" s="345">
        <v>1</v>
      </c>
      <c r="J151" s="256">
        <v>-433767.19</v>
      </c>
      <c r="K151" s="255"/>
      <c r="L151" s="256"/>
      <c r="M151" s="255">
        <v>0</v>
      </c>
      <c r="N151" s="255">
        <v>21</v>
      </c>
      <c r="O151" s="256">
        <v>40447072.290000007</v>
      </c>
      <c r="P151" s="39">
        <v>0.6181403062941867</v>
      </c>
      <c r="Q151" s="39">
        <v>0.1497326203208556</v>
      </c>
    </row>
    <row r="152" spans="1:18" s="38" customFormat="1" ht="11.25" x14ac:dyDescent="0.15">
      <c r="A152" s="247" t="s">
        <v>255</v>
      </c>
      <c r="B152" s="248" t="s">
        <v>256</v>
      </c>
      <c r="C152" s="253">
        <v>6</v>
      </c>
      <c r="D152" s="254">
        <v>21117662.280000001</v>
      </c>
      <c r="E152" s="253">
        <v>2</v>
      </c>
      <c r="F152" s="254">
        <v>399010.29</v>
      </c>
      <c r="G152" s="254"/>
      <c r="H152" s="254"/>
      <c r="I152" s="344">
        <v>3</v>
      </c>
      <c r="J152" s="254">
        <v>-189621.56</v>
      </c>
      <c r="K152" s="253"/>
      <c r="L152" s="254"/>
      <c r="M152" s="253">
        <v>0</v>
      </c>
      <c r="N152" s="253">
        <v>11</v>
      </c>
      <c r="O152" s="254">
        <v>21327051.010000002</v>
      </c>
      <c r="P152" s="37">
        <v>0.3259348352620442</v>
      </c>
      <c r="Q152" s="37">
        <v>7.8431372549019607E-2</v>
      </c>
    </row>
    <row r="153" spans="1:18" s="38" customFormat="1" ht="11.25" x14ac:dyDescent="0.15">
      <c r="A153" s="250" t="s">
        <v>575</v>
      </c>
      <c r="B153" s="249" t="s">
        <v>576</v>
      </c>
      <c r="C153" s="255">
        <v>1</v>
      </c>
      <c r="D153" s="256">
        <v>336300</v>
      </c>
      <c r="E153" s="255"/>
      <c r="F153" s="256"/>
      <c r="G153" s="256"/>
      <c r="H153" s="256"/>
      <c r="I153" s="345"/>
      <c r="J153" s="256"/>
      <c r="K153" s="255"/>
      <c r="L153" s="256"/>
      <c r="M153" s="255">
        <v>0</v>
      </c>
      <c r="N153" s="255">
        <v>1</v>
      </c>
      <c r="O153" s="256">
        <v>336300</v>
      </c>
      <c r="P153" s="39">
        <v>5.1395706348350625E-3</v>
      </c>
      <c r="Q153" s="39">
        <v>7.1301247771836003E-3</v>
      </c>
    </row>
    <row r="154" spans="1:18" s="38" customFormat="1" ht="11.25" x14ac:dyDescent="0.15">
      <c r="A154" s="247" t="s">
        <v>300</v>
      </c>
      <c r="B154" s="248" t="s">
        <v>301</v>
      </c>
      <c r="C154" s="253">
        <v>1</v>
      </c>
      <c r="D154" s="254">
        <v>394440</v>
      </c>
      <c r="E154" s="253"/>
      <c r="F154" s="254"/>
      <c r="G154" s="254"/>
      <c r="H154" s="254"/>
      <c r="I154" s="344"/>
      <c r="J154" s="254"/>
      <c r="K154" s="253"/>
      <c r="L154" s="254"/>
      <c r="M154" s="253">
        <v>0</v>
      </c>
      <c r="N154" s="253">
        <v>1</v>
      </c>
      <c r="O154" s="254">
        <v>394440</v>
      </c>
      <c r="P154" s="37">
        <v>6.0281065750946829E-3</v>
      </c>
      <c r="Q154" s="37">
        <v>7.1301247771836003E-3</v>
      </c>
    </row>
    <row r="155" spans="1:18" s="38" customFormat="1" ht="11.25" x14ac:dyDescent="0.15">
      <c r="A155" s="250" t="s">
        <v>619</v>
      </c>
      <c r="B155" s="249" t="s">
        <v>620</v>
      </c>
      <c r="C155" s="255">
        <v>4</v>
      </c>
      <c r="D155" s="256">
        <v>863253.4</v>
      </c>
      <c r="E155" s="255"/>
      <c r="F155" s="256"/>
      <c r="G155" s="256"/>
      <c r="H155" s="256"/>
      <c r="I155" s="345"/>
      <c r="J155" s="256"/>
      <c r="K155" s="255"/>
      <c r="L155" s="256"/>
      <c r="M155" s="255">
        <v>0</v>
      </c>
      <c r="N155" s="255">
        <v>4</v>
      </c>
      <c r="O155" s="256">
        <v>863253.4</v>
      </c>
      <c r="P155" s="39">
        <v>1.3192839206248962E-2</v>
      </c>
      <c r="Q155" s="39">
        <v>2.8520499108734401E-2</v>
      </c>
    </row>
    <row r="156" spans="1:18" s="38" customFormat="1" ht="11.25" x14ac:dyDescent="0.15">
      <c r="A156" s="247" t="s">
        <v>257</v>
      </c>
      <c r="B156" s="248" t="s">
        <v>258</v>
      </c>
      <c r="C156" s="253">
        <v>18</v>
      </c>
      <c r="D156" s="254">
        <v>11890804.4</v>
      </c>
      <c r="E156" s="253"/>
      <c r="F156" s="254"/>
      <c r="G156" s="254"/>
      <c r="H156" s="254"/>
      <c r="I156" s="344"/>
      <c r="J156" s="254"/>
      <c r="K156" s="253"/>
      <c r="L156" s="254"/>
      <c r="M156" s="253">
        <v>0</v>
      </c>
      <c r="N156" s="253">
        <v>18</v>
      </c>
      <c r="O156" s="254">
        <v>11890804.4</v>
      </c>
      <c r="P156" s="37">
        <v>0.18172354778117025</v>
      </c>
      <c r="Q156" s="37">
        <v>0.12834224598930483</v>
      </c>
    </row>
    <row r="157" spans="1:18" ht="22.5" customHeight="1" thickBot="1" x14ac:dyDescent="0.25">
      <c r="A157" s="499" t="s">
        <v>1</v>
      </c>
      <c r="B157" s="500"/>
      <c r="C157" s="257">
        <v>12770</v>
      </c>
      <c r="D157" s="258">
        <v>6800121628.6499901</v>
      </c>
      <c r="E157" s="257">
        <v>259</v>
      </c>
      <c r="F157" s="258">
        <v>118288150.59999999</v>
      </c>
      <c r="G157" s="257">
        <v>35</v>
      </c>
      <c r="H157" s="258">
        <v>35802728.920000002</v>
      </c>
      <c r="I157" s="257">
        <v>583</v>
      </c>
      <c r="J157" s="258">
        <v>-177644311.98999998</v>
      </c>
      <c r="K157" s="259">
        <v>36</v>
      </c>
      <c r="L157" s="258">
        <v>-233220047.19999999</v>
      </c>
      <c r="M157" s="260">
        <v>342</v>
      </c>
      <c r="N157" s="257">
        <v>14025</v>
      </c>
      <c r="O157" s="258">
        <v>6543348148.9800062</v>
      </c>
      <c r="P157" s="261">
        <v>100</v>
      </c>
      <c r="Q157" s="262">
        <v>100</v>
      </c>
      <c r="R157" s="6">
        <f>F157/D157*100</f>
        <v>1.7395005127795551</v>
      </c>
    </row>
    <row r="158" spans="1:18" x14ac:dyDescent="0.2">
      <c r="A158" s="292"/>
      <c r="B158" s="293"/>
      <c r="C158" s="292"/>
      <c r="D158" s="294"/>
      <c r="E158" s="292"/>
      <c r="F158" s="294"/>
      <c r="G158" s="292"/>
      <c r="H158" s="294"/>
      <c r="I158" s="292"/>
      <c r="J158" s="292"/>
      <c r="K158" s="294"/>
      <c r="L158" s="294"/>
      <c r="M158" s="294"/>
      <c r="N158" s="297"/>
      <c r="O158" s="297"/>
      <c r="P158" s="297"/>
      <c r="Q158" s="297"/>
      <c r="R158" s="6">
        <f>H157/D157*100</f>
        <v>0.52650130211138324</v>
      </c>
    </row>
    <row r="159" spans="1:18" ht="15" customHeight="1" thickBot="1" x14ac:dyDescent="0.25">
      <c r="A159" s="281"/>
      <c r="B159" s="295" t="s">
        <v>302</v>
      </c>
      <c r="C159" s="292"/>
      <c r="D159" s="294"/>
      <c r="E159" s="292"/>
      <c r="F159" s="294"/>
      <c r="G159" s="292"/>
      <c r="H159" s="294"/>
      <c r="I159" s="292"/>
      <c r="J159" s="292"/>
      <c r="K159" s="294"/>
      <c r="L159" s="294"/>
      <c r="M159" s="294"/>
      <c r="N159" s="297"/>
      <c r="O159" s="297"/>
      <c r="P159" s="297"/>
      <c r="Q159" s="297"/>
      <c r="R159" s="6">
        <f>J157/D157*100</f>
        <v>-2.6123696264719198</v>
      </c>
    </row>
    <row r="160" spans="1:18" ht="15" customHeight="1" x14ac:dyDescent="0.2">
      <c r="A160" s="281"/>
      <c r="B160" s="295" t="s">
        <v>260</v>
      </c>
      <c r="C160" s="263">
        <v>11685</v>
      </c>
      <c r="D160" s="264">
        <v>2713719334.2100034</v>
      </c>
      <c r="E160" s="265">
        <v>141</v>
      </c>
      <c r="F160" s="264">
        <v>32488292.780000005</v>
      </c>
      <c r="G160" s="266">
        <v>0</v>
      </c>
      <c r="H160" s="264">
        <v>0</v>
      </c>
      <c r="I160" s="266">
        <v>441</v>
      </c>
      <c r="J160" s="264">
        <v>-23317481.800000004</v>
      </c>
      <c r="K160" s="265">
        <v>20</v>
      </c>
      <c r="L160" s="264">
        <v>-6121954.8300000001</v>
      </c>
      <c r="M160" s="265">
        <v>192</v>
      </c>
      <c r="N160" s="266">
        <v>12479</v>
      </c>
      <c r="O160" s="264">
        <v>2716768190.3600044</v>
      </c>
      <c r="P160" s="267">
        <v>41.519542113673118</v>
      </c>
      <c r="Q160" s="268">
        <v>88.976827094474103</v>
      </c>
      <c r="R160" s="6">
        <f>L157/D157*100</f>
        <v>-3.4296452318941912</v>
      </c>
    </row>
    <row r="161" spans="1:130" ht="15" customHeight="1" x14ac:dyDescent="0.2">
      <c r="A161" s="281"/>
      <c r="B161" s="295" t="s">
        <v>261</v>
      </c>
      <c r="C161" s="269">
        <v>562</v>
      </c>
      <c r="D161" s="270">
        <v>3350511851.2700014</v>
      </c>
      <c r="E161" s="271">
        <v>105</v>
      </c>
      <c r="F161" s="270">
        <v>83972199.700000018</v>
      </c>
      <c r="G161" s="272">
        <v>35</v>
      </c>
      <c r="H161" s="270">
        <v>35802728.920000009</v>
      </c>
      <c r="I161" s="272">
        <v>81</v>
      </c>
      <c r="J161" s="270">
        <v>-118483711.11999999</v>
      </c>
      <c r="K161" s="271">
        <v>11</v>
      </c>
      <c r="L161" s="270">
        <v>-225480981.14000002</v>
      </c>
      <c r="M161" s="271">
        <v>120</v>
      </c>
      <c r="N161" s="272">
        <v>914</v>
      </c>
      <c r="O161" s="270">
        <v>3126322087.6300039</v>
      </c>
      <c r="P161" s="273">
        <v>47.77862978477377</v>
      </c>
      <c r="Q161" s="274">
        <v>6.5169340463458116</v>
      </c>
    </row>
    <row r="162" spans="1:130" ht="15" customHeight="1" thickBot="1" x14ac:dyDescent="0.25">
      <c r="A162" s="281"/>
      <c r="B162" s="295" t="s">
        <v>262</v>
      </c>
      <c r="C162" s="275">
        <v>523</v>
      </c>
      <c r="D162" s="276">
        <v>735890443.16999984</v>
      </c>
      <c r="E162" s="277">
        <v>13</v>
      </c>
      <c r="F162" s="276">
        <v>1827658.12</v>
      </c>
      <c r="G162" s="278">
        <v>0</v>
      </c>
      <c r="H162" s="276">
        <v>0</v>
      </c>
      <c r="I162" s="278">
        <v>61</v>
      </c>
      <c r="J162" s="276">
        <v>-35843119.07</v>
      </c>
      <c r="K162" s="277">
        <v>5</v>
      </c>
      <c r="L162" s="276">
        <v>-1617111.23</v>
      </c>
      <c r="M162" s="277">
        <v>30</v>
      </c>
      <c r="N162" s="278">
        <v>632</v>
      </c>
      <c r="O162" s="276">
        <v>700257870.98999977</v>
      </c>
      <c r="P162" s="279">
        <v>10.701828101553149</v>
      </c>
      <c r="Q162" s="280">
        <v>4.5062388591800326</v>
      </c>
    </row>
    <row r="163" spans="1:130" ht="15" customHeight="1" thickBot="1" x14ac:dyDescent="0.25">
      <c r="A163" s="281"/>
      <c r="B163" s="295"/>
      <c r="C163" s="281"/>
      <c r="D163" s="282"/>
      <c r="E163" s="281"/>
      <c r="F163" s="282"/>
      <c r="G163" s="282"/>
      <c r="H163" s="282"/>
      <c r="I163" s="282"/>
      <c r="J163" s="282"/>
      <c r="K163" s="281"/>
      <c r="L163" s="282"/>
      <c r="M163" s="281"/>
      <c r="N163" s="281"/>
      <c r="O163" s="282"/>
      <c r="P163" s="282"/>
      <c r="Q163" s="282"/>
    </row>
    <row r="164" spans="1:130" ht="15" customHeight="1" x14ac:dyDescent="0.2">
      <c r="A164" s="281"/>
      <c r="B164" s="295" t="s">
        <v>303</v>
      </c>
      <c r="C164" s="283">
        <v>91.503523884103373</v>
      </c>
      <c r="D164" s="284">
        <v>39.906923469966678</v>
      </c>
      <c r="E164" s="284">
        <v>54.440154440154437</v>
      </c>
      <c r="F164" s="284">
        <v>27.465382301784</v>
      </c>
      <c r="G164" s="284">
        <v>0</v>
      </c>
      <c r="H164" s="284">
        <v>0</v>
      </c>
      <c r="I164" s="284">
        <v>75.64322469982848</v>
      </c>
      <c r="J164" s="284">
        <v>13.125937745370987</v>
      </c>
      <c r="K164" s="284">
        <v>55.555555555555557</v>
      </c>
      <c r="L164" s="284">
        <v>2.6249693812770998</v>
      </c>
      <c r="M164" s="284">
        <v>56.140350877192979</v>
      </c>
      <c r="N164" s="284">
        <v>88.97682709447416</v>
      </c>
      <c r="O164" s="285">
        <v>41.519542113673118</v>
      </c>
      <c r="P164" s="282"/>
      <c r="Q164" s="282"/>
    </row>
    <row r="165" spans="1:130" ht="15" customHeight="1" x14ac:dyDescent="0.2">
      <c r="A165" s="281"/>
      <c r="B165" s="295" t="s">
        <v>304</v>
      </c>
      <c r="C165" s="286">
        <v>4.4009397024275643</v>
      </c>
      <c r="D165" s="287">
        <v>49.271351811617073</v>
      </c>
      <c r="E165" s="287">
        <v>40.54054054054054</v>
      </c>
      <c r="F165" s="287">
        <v>70.989527923179836</v>
      </c>
      <c r="G165" s="287">
        <v>100</v>
      </c>
      <c r="H165" s="287">
        <v>100</v>
      </c>
      <c r="I165" s="287">
        <v>13.893653516295025</v>
      </c>
      <c r="J165" s="287">
        <v>66.697160068187102</v>
      </c>
      <c r="K165" s="287">
        <v>30.555555555555557</v>
      </c>
      <c r="L165" s="287">
        <v>96.681646302316679</v>
      </c>
      <c r="M165" s="287">
        <v>35.087719298245617</v>
      </c>
      <c r="N165" s="287">
        <v>6.5169340463458107</v>
      </c>
      <c r="O165" s="288">
        <v>47.778629784773756</v>
      </c>
      <c r="P165" s="282"/>
      <c r="Q165" s="282"/>
    </row>
    <row r="166" spans="1:130" ht="15" customHeight="1" thickBot="1" x14ac:dyDescent="0.25">
      <c r="A166" s="296"/>
      <c r="B166" s="295" t="s">
        <v>305</v>
      </c>
      <c r="C166" s="289">
        <v>4.0955364134690679</v>
      </c>
      <c r="D166" s="290">
        <v>10.821724718416458</v>
      </c>
      <c r="E166" s="290">
        <v>5.019305019305019</v>
      </c>
      <c r="F166" s="290">
        <v>1.5450897750361818</v>
      </c>
      <c r="G166" s="290">
        <v>0</v>
      </c>
      <c r="H166" s="290">
        <v>0</v>
      </c>
      <c r="I166" s="290">
        <v>10.463121783876501</v>
      </c>
      <c r="J166" s="290">
        <v>20.176902186441914</v>
      </c>
      <c r="K166" s="290">
        <v>13.888888888888889</v>
      </c>
      <c r="L166" s="290">
        <v>0.69338431640622711</v>
      </c>
      <c r="M166" s="290">
        <v>8.7719298245614041</v>
      </c>
      <c r="N166" s="290">
        <v>4.5062388591800353</v>
      </c>
      <c r="O166" s="291">
        <v>10.701828101553142</v>
      </c>
      <c r="P166" s="282"/>
      <c r="Q166" s="282"/>
    </row>
    <row r="167" spans="1:130" ht="89.25" customHeight="1" x14ac:dyDescent="0.2">
      <c r="C167" s="40" t="s">
        <v>306</v>
      </c>
      <c r="D167" s="41" t="s">
        <v>307</v>
      </c>
      <c r="E167" s="40" t="s">
        <v>308</v>
      </c>
      <c r="F167" s="41" t="s">
        <v>309</v>
      </c>
      <c r="G167" s="40" t="s">
        <v>442</v>
      </c>
      <c r="H167" s="41" t="s">
        <v>443</v>
      </c>
      <c r="I167" s="40" t="s">
        <v>444</v>
      </c>
      <c r="J167" s="41" t="s">
        <v>445</v>
      </c>
      <c r="K167" s="40" t="s">
        <v>446</v>
      </c>
      <c r="L167" s="41" t="s">
        <v>447</v>
      </c>
      <c r="M167" s="40" t="s">
        <v>310</v>
      </c>
      <c r="N167" s="40" t="s">
        <v>276</v>
      </c>
      <c r="O167" s="42" t="s">
        <v>311</v>
      </c>
    </row>
    <row r="168" spans="1:130" s="33" customFormat="1" x14ac:dyDescent="0.2">
      <c r="A168" s="12"/>
      <c r="C168" s="12"/>
      <c r="D168" s="11"/>
      <c r="E168" s="12"/>
      <c r="F168" s="11"/>
      <c r="G168" s="12"/>
      <c r="H168" s="11"/>
      <c r="I168" s="12"/>
      <c r="J168" s="12"/>
      <c r="K168" s="34"/>
      <c r="L168" s="11"/>
      <c r="M168" s="11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</row>
  </sheetData>
  <mergeCells count="17">
    <mergeCell ref="A157:B157"/>
    <mergeCell ref="A3:M3"/>
    <mergeCell ref="A4:L4"/>
    <mergeCell ref="A5:A6"/>
    <mergeCell ref="B5:B6"/>
    <mergeCell ref="C5:D5"/>
    <mergeCell ref="E5:F5"/>
    <mergeCell ref="G5:H5"/>
    <mergeCell ref="M5:M6"/>
    <mergeCell ref="I5:J5"/>
    <mergeCell ref="A2:Q2"/>
    <mergeCell ref="P1:Q1"/>
    <mergeCell ref="K5:L5"/>
    <mergeCell ref="N5:N6"/>
    <mergeCell ref="O5:O6"/>
    <mergeCell ref="P5:P6"/>
    <mergeCell ref="Q5:Q6"/>
  </mergeCells>
  <printOptions horizontalCentered="1"/>
  <pageMargins left="0.98425196850393704" right="0.39370078740157483" top="0.39370078740157483" bottom="0.39370078740157483" header="0" footer="0"/>
  <pageSetup paperSize="9" scale="8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R173"/>
  <sheetViews>
    <sheetView view="pageBreakPreview" zoomScaleNormal="40" zoomScaleSheetLayoutView="100" workbookViewId="0">
      <pane ySplit="7" topLeftCell="A221" activePane="bottomLeft" state="frozen"/>
      <selection activeCell="B32" sqref="B32"/>
      <selection pane="bottomLeft" activeCell="O163" sqref="O163"/>
    </sheetView>
  </sheetViews>
  <sheetFormatPr defaultRowHeight="12.75" x14ac:dyDescent="0.2"/>
  <cols>
    <col min="1" max="1" width="5.28515625" style="43" customWidth="1"/>
    <col min="2" max="2" width="31.28515625" style="44" customWidth="1"/>
    <col min="3" max="3" width="5" style="43" customWidth="1"/>
    <col min="4" max="4" width="11" style="45" customWidth="1"/>
    <col min="5" max="5" width="5" style="43" customWidth="1"/>
    <col min="6" max="6" width="10.28515625" style="45" customWidth="1"/>
    <col min="7" max="7" width="5" style="43" customWidth="1"/>
    <col min="8" max="8" width="10.28515625" style="45" customWidth="1"/>
    <col min="9" max="9" width="5" style="43" customWidth="1"/>
    <col min="10" max="10" width="10.28515625" style="43" customWidth="1"/>
    <col min="11" max="11" width="5" style="45" customWidth="1"/>
    <col min="12" max="12" width="10.28515625" style="64" customWidth="1"/>
    <col min="13" max="13" width="5" style="43" customWidth="1"/>
    <col min="14" max="14" width="6" style="46" customWidth="1"/>
    <col min="15" max="15" width="11.140625" style="46" customWidth="1"/>
    <col min="16" max="17" width="6.85546875" style="46" customWidth="1"/>
    <col min="18" max="256" width="8.85546875" style="46"/>
    <col min="257" max="257" width="5.28515625" style="46" customWidth="1"/>
    <col min="258" max="258" width="31.28515625" style="46" customWidth="1"/>
    <col min="259" max="259" width="6.140625" style="46" customWidth="1"/>
    <col min="260" max="260" width="14.85546875" style="46" customWidth="1"/>
    <col min="261" max="261" width="6.140625" style="46" customWidth="1"/>
    <col min="262" max="262" width="13.42578125" style="46" customWidth="1"/>
    <col min="263" max="263" width="6.140625" style="46" customWidth="1"/>
    <col min="264" max="264" width="11.85546875" style="46" bestFit="1" customWidth="1"/>
    <col min="265" max="266" width="7.7109375" style="46" customWidth="1"/>
    <col min="267" max="267" width="14.85546875" style="46" customWidth="1"/>
    <col min="268" max="269" width="11.42578125" style="46" customWidth="1"/>
    <col min="270" max="512" width="8.85546875" style="46"/>
    <col min="513" max="513" width="5.28515625" style="46" customWidth="1"/>
    <col min="514" max="514" width="31.28515625" style="46" customWidth="1"/>
    <col min="515" max="515" width="6.140625" style="46" customWidth="1"/>
    <col min="516" max="516" width="14.85546875" style="46" customWidth="1"/>
    <col min="517" max="517" width="6.140625" style="46" customWidth="1"/>
    <col min="518" max="518" width="13.42578125" style="46" customWidth="1"/>
    <col min="519" max="519" width="6.140625" style="46" customWidth="1"/>
    <col min="520" max="520" width="11.85546875" style="46" bestFit="1" customWidth="1"/>
    <col min="521" max="522" width="7.7109375" style="46" customWidth="1"/>
    <col min="523" max="523" width="14.85546875" style="46" customWidth="1"/>
    <col min="524" max="525" width="11.42578125" style="46" customWidth="1"/>
    <col min="526" max="768" width="8.85546875" style="46"/>
    <col min="769" max="769" width="5.28515625" style="46" customWidth="1"/>
    <col min="770" max="770" width="31.28515625" style="46" customWidth="1"/>
    <col min="771" max="771" width="6.140625" style="46" customWidth="1"/>
    <col min="772" max="772" width="14.85546875" style="46" customWidth="1"/>
    <col min="773" max="773" width="6.140625" style="46" customWidth="1"/>
    <col min="774" max="774" width="13.42578125" style="46" customWidth="1"/>
    <col min="775" max="775" width="6.140625" style="46" customWidth="1"/>
    <col min="776" max="776" width="11.85546875" style="46" bestFit="1" customWidth="1"/>
    <col min="777" max="778" width="7.7109375" style="46" customWidth="1"/>
    <col min="779" max="779" width="14.85546875" style="46" customWidth="1"/>
    <col min="780" max="781" width="11.42578125" style="46" customWidth="1"/>
    <col min="782" max="1024" width="8.85546875" style="46"/>
    <col min="1025" max="1025" width="5.28515625" style="46" customWidth="1"/>
    <col min="1026" max="1026" width="31.28515625" style="46" customWidth="1"/>
    <col min="1027" max="1027" width="6.140625" style="46" customWidth="1"/>
    <col min="1028" max="1028" width="14.85546875" style="46" customWidth="1"/>
    <col min="1029" max="1029" width="6.140625" style="46" customWidth="1"/>
    <col min="1030" max="1030" width="13.42578125" style="46" customWidth="1"/>
    <col min="1031" max="1031" width="6.140625" style="46" customWidth="1"/>
    <col min="1032" max="1032" width="11.85546875" style="46" bestFit="1" customWidth="1"/>
    <col min="1033" max="1034" width="7.7109375" style="46" customWidth="1"/>
    <col min="1035" max="1035" width="14.85546875" style="46" customWidth="1"/>
    <col min="1036" max="1037" width="11.42578125" style="46" customWidth="1"/>
    <col min="1038" max="1280" width="8.85546875" style="46"/>
    <col min="1281" max="1281" width="5.28515625" style="46" customWidth="1"/>
    <col min="1282" max="1282" width="31.28515625" style="46" customWidth="1"/>
    <col min="1283" max="1283" width="6.140625" style="46" customWidth="1"/>
    <col min="1284" max="1284" width="14.85546875" style="46" customWidth="1"/>
    <col min="1285" max="1285" width="6.140625" style="46" customWidth="1"/>
    <col min="1286" max="1286" width="13.42578125" style="46" customWidth="1"/>
    <col min="1287" max="1287" width="6.140625" style="46" customWidth="1"/>
    <col min="1288" max="1288" width="11.85546875" style="46" bestFit="1" customWidth="1"/>
    <col min="1289" max="1290" width="7.7109375" style="46" customWidth="1"/>
    <col min="1291" max="1291" width="14.85546875" style="46" customWidth="1"/>
    <col min="1292" max="1293" width="11.42578125" style="46" customWidth="1"/>
    <col min="1294" max="1536" width="8.85546875" style="46"/>
    <col min="1537" max="1537" width="5.28515625" style="46" customWidth="1"/>
    <col min="1538" max="1538" width="31.28515625" style="46" customWidth="1"/>
    <col min="1539" max="1539" width="6.140625" style="46" customWidth="1"/>
    <col min="1540" max="1540" width="14.85546875" style="46" customWidth="1"/>
    <col min="1541" max="1541" width="6.140625" style="46" customWidth="1"/>
    <col min="1542" max="1542" width="13.42578125" style="46" customWidth="1"/>
    <col min="1543" max="1543" width="6.140625" style="46" customWidth="1"/>
    <col min="1544" max="1544" width="11.85546875" style="46" bestFit="1" customWidth="1"/>
    <col min="1545" max="1546" width="7.7109375" style="46" customWidth="1"/>
    <col min="1547" max="1547" width="14.85546875" style="46" customWidth="1"/>
    <col min="1548" max="1549" width="11.42578125" style="46" customWidth="1"/>
    <col min="1550" max="1792" width="8.85546875" style="46"/>
    <col min="1793" max="1793" width="5.28515625" style="46" customWidth="1"/>
    <col min="1794" max="1794" width="31.28515625" style="46" customWidth="1"/>
    <col min="1795" max="1795" width="6.140625" style="46" customWidth="1"/>
    <col min="1796" max="1796" width="14.85546875" style="46" customWidth="1"/>
    <col min="1797" max="1797" width="6.140625" style="46" customWidth="1"/>
    <col min="1798" max="1798" width="13.42578125" style="46" customWidth="1"/>
    <col min="1799" max="1799" width="6.140625" style="46" customWidth="1"/>
    <col min="1800" max="1800" width="11.85546875" style="46" bestFit="1" customWidth="1"/>
    <col min="1801" max="1802" width="7.7109375" style="46" customWidth="1"/>
    <col min="1803" max="1803" width="14.85546875" style="46" customWidth="1"/>
    <col min="1804" max="1805" width="11.42578125" style="46" customWidth="1"/>
    <col min="1806" max="2048" width="8.85546875" style="46"/>
    <col min="2049" max="2049" width="5.28515625" style="46" customWidth="1"/>
    <col min="2050" max="2050" width="31.28515625" style="46" customWidth="1"/>
    <col min="2051" max="2051" width="6.140625" style="46" customWidth="1"/>
    <col min="2052" max="2052" width="14.85546875" style="46" customWidth="1"/>
    <col min="2053" max="2053" width="6.140625" style="46" customWidth="1"/>
    <col min="2054" max="2054" width="13.42578125" style="46" customWidth="1"/>
    <col min="2055" max="2055" width="6.140625" style="46" customWidth="1"/>
    <col min="2056" max="2056" width="11.85546875" style="46" bestFit="1" customWidth="1"/>
    <col min="2057" max="2058" width="7.7109375" style="46" customWidth="1"/>
    <col min="2059" max="2059" width="14.85546875" style="46" customWidth="1"/>
    <col min="2060" max="2061" width="11.42578125" style="46" customWidth="1"/>
    <col min="2062" max="2304" width="8.85546875" style="46"/>
    <col min="2305" max="2305" width="5.28515625" style="46" customWidth="1"/>
    <col min="2306" max="2306" width="31.28515625" style="46" customWidth="1"/>
    <col min="2307" max="2307" width="6.140625" style="46" customWidth="1"/>
    <col min="2308" max="2308" width="14.85546875" style="46" customWidth="1"/>
    <col min="2309" max="2309" width="6.140625" style="46" customWidth="1"/>
    <col min="2310" max="2310" width="13.42578125" style="46" customWidth="1"/>
    <col min="2311" max="2311" width="6.140625" style="46" customWidth="1"/>
    <col min="2312" max="2312" width="11.85546875" style="46" bestFit="1" customWidth="1"/>
    <col min="2313" max="2314" width="7.7109375" style="46" customWidth="1"/>
    <col min="2315" max="2315" width="14.85546875" style="46" customWidth="1"/>
    <col min="2316" max="2317" width="11.42578125" style="46" customWidth="1"/>
    <col min="2318" max="2560" width="8.85546875" style="46"/>
    <col min="2561" max="2561" width="5.28515625" style="46" customWidth="1"/>
    <col min="2562" max="2562" width="31.28515625" style="46" customWidth="1"/>
    <col min="2563" max="2563" width="6.140625" style="46" customWidth="1"/>
    <col min="2564" max="2564" width="14.85546875" style="46" customWidth="1"/>
    <col min="2565" max="2565" width="6.140625" style="46" customWidth="1"/>
    <col min="2566" max="2566" width="13.42578125" style="46" customWidth="1"/>
    <col min="2567" max="2567" width="6.140625" style="46" customWidth="1"/>
    <col min="2568" max="2568" width="11.85546875" style="46" bestFit="1" customWidth="1"/>
    <col min="2569" max="2570" width="7.7109375" style="46" customWidth="1"/>
    <col min="2571" max="2571" width="14.85546875" style="46" customWidth="1"/>
    <col min="2572" max="2573" width="11.42578125" style="46" customWidth="1"/>
    <col min="2574" max="2816" width="8.85546875" style="46"/>
    <col min="2817" max="2817" width="5.28515625" style="46" customWidth="1"/>
    <col min="2818" max="2818" width="31.28515625" style="46" customWidth="1"/>
    <col min="2819" max="2819" width="6.140625" style="46" customWidth="1"/>
    <col min="2820" max="2820" width="14.85546875" style="46" customWidth="1"/>
    <col min="2821" max="2821" width="6.140625" style="46" customWidth="1"/>
    <col min="2822" max="2822" width="13.42578125" style="46" customWidth="1"/>
    <col min="2823" max="2823" width="6.140625" style="46" customWidth="1"/>
    <col min="2824" max="2824" width="11.85546875" style="46" bestFit="1" customWidth="1"/>
    <col min="2825" max="2826" width="7.7109375" style="46" customWidth="1"/>
    <col min="2827" max="2827" width="14.85546875" style="46" customWidth="1"/>
    <col min="2828" max="2829" width="11.42578125" style="46" customWidth="1"/>
    <col min="2830" max="3072" width="8.85546875" style="46"/>
    <col min="3073" max="3073" width="5.28515625" style="46" customWidth="1"/>
    <col min="3074" max="3074" width="31.28515625" style="46" customWidth="1"/>
    <col min="3075" max="3075" width="6.140625" style="46" customWidth="1"/>
    <col min="3076" max="3076" width="14.85546875" style="46" customWidth="1"/>
    <col min="3077" max="3077" width="6.140625" style="46" customWidth="1"/>
    <col min="3078" max="3078" width="13.42578125" style="46" customWidth="1"/>
    <col min="3079" max="3079" width="6.140625" style="46" customWidth="1"/>
    <col min="3080" max="3080" width="11.85546875" style="46" bestFit="1" customWidth="1"/>
    <col min="3081" max="3082" width="7.7109375" style="46" customWidth="1"/>
    <col min="3083" max="3083" width="14.85546875" style="46" customWidth="1"/>
    <col min="3084" max="3085" width="11.42578125" style="46" customWidth="1"/>
    <col min="3086" max="3328" width="8.85546875" style="46"/>
    <col min="3329" max="3329" width="5.28515625" style="46" customWidth="1"/>
    <col min="3330" max="3330" width="31.28515625" style="46" customWidth="1"/>
    <col min="3331" max="3331" width="6.140625" style="46" customWidth="1"/>
    <col min="3332" max="3332" width="14.85546875" style="46" customWidth="1"/>
    <col min="3333" max="3333" width="6.140625" style="46" customWidth="1"/>
    <col min="3334" max="3334" width="13.42578125" style="46" customWidth="1"/>
    <col min="3335" max="3335" width="6.140625" style="46" customWidth="1"/>
    <col min="3336" max="3336" width="11.85546875" style="46" bestFit="1" customWidth="1"/>
    <col min="3337" max="3338" width="7.7109375" style="46" customWidth="1"/>
    <col min="3339" max="3339" width="14.85546875" style="46" customWidth="1"/>
    <col min="3340" max="3341" width="11.42578125" style="46" customWidth="1"/>
    <col min="3342" max="3584" width="8.85546875" style="46"/>
    <col min="3585" max="3585" width="5.28515625" style="46" customWidth="1"/>
    <col min="3586" max="3586" width="31.28515625" style="46" customWidth="1"/>
    <col min="3587" max="3587" width="6.140625" style="46" customWidth="1"/>
    <col min="3588" max="3588" width="14.85546875" style="46" customWidth="1"/>
    <col min="3589" max="3589" width="6.140625" style="46" customWidth="1"/>
    <col min="3590" max="3590" width="13.42578125" style="46" customWidth="1"/>
    <col min="3591" max="3591" width="6.140625" style="46" customWidth="1"/>
    <col min="3592" max="3592" width="11.85546875" style="46" bestFit="1" customWidth="1"/>
    <col min="3593" max="3594" width="7.7109375" style="46" customWidth="1"/>
    <col min="3595" max="3595" width="14.85546875" style="46" customWidth="1"/>
    <col min="3596" max="3597" width="11.42578125" style="46" customWidth="1"/>
    <col min="3598" max="3840" width="8.85546875" style="46"/>
    <col min="3841" max="3841" width="5.28515625" style="46" customWidth="1"/>
    <col min="3842" max="3842" width="31.28515625" style="46" customWidth="1"/>
    <col min="3843" max="3843" width="6.140625" style="46" customWidth="1"/>
    <col min="3844" max="3844" width="14.85546875" style="46" customWidth="1"/>
    <col min="3845" max="3845" width="6.140625" style="46" customWidth="1"/>
    <col min="3846" max="3846" width="13.42578125" style="46" customWidth="1"/>
    <col min="3847" max="3847" width="6.140625" style="46" customWidth="1"/>
    <col min="3848" max="3848" width="11.85546875" style="46" bestFit="1" customWidth="1"/>
    <col min="3849" max="3850" width="7.7109375" style="46" customWidth="1"/>
    <col min="3851" max="3851" width="14.85546875" style="46" customWidth="1"/>
    <col min="3852" max="3853" width="11.42578125" style="46" customWidth="1"/>
    <col min="3854" max="4096" width="8.85546875" style="46"/>
    <col min="4097" max="4097" width="5.28515625" style="46" customWidth="1"/>
    <col min="4098" max="4098" width="31.28515625" style="46" customWidth="1"/>
    <col min="4099" max="4099" width="6.140625" style="46" customWidth="1"/>
    <col min="4100" max="4100" width="14.85546875" style="46" customWidth="1"/>
    <col min="4101" max="4101" width="6.140625" style="46" customWidth="1"/>
    <col min="4102" max="4102" width="13.42578125" style="46" customWidth="1"/>
    <col min="4103" max="4103" width="6.140625" style="46" customWidth="1"/>
    <col min="4104" max="4104" width="11.85546875" style="46" bestFit="1" customWidth="1"/>
    <col min="4105" max="4106" width="7.7109375" style="46" customWidth="1"/>
    <col min="4107" max="4107" width="14.85546875" style="46" customWidth="1"/>
    <col min="4108" max="4109" width="11.42578125" style="46" customWidth="1"/>
    <col min="4110" max="4352" width="8.85546875" style="46"/>
    <col min="4353" max="4353" width="5.28515625" style="46" customWidth="1"/>
    <col min="4354" max="4354" width="31.28515625" style="46" customWidth="1"/>
    <col min="4355" max="4355" width="6.140625" style="46" customWidth="1"/>
    <col min="4356" max="4356" width="14.85546875" style="46" customWidth="1"/>
    <col min="4357" max="4357" width="6.140625" style="46" customWidth="1"/>
    <col min="4358" max="4358" width="13.42578125" style="46" customWidth="1"/>
    <col min="4359" max="4359" width="6.140625" style="46" customWidth="1"/>
    <col min="4360" max="4360" width="11.85546875" style="46" bestFit="1" customWidth="1"/>
    <col min="4361" max="4362" width="7.7109375" style="46" customWidth="1"/>
    <col min="4363" max="4363" width="14.85546875" style="46" customWidth="1"/>
    <col min="4364" max="4365" width="11.42578125" style="46" customWidth="1"/>
    <col min="4366" max="4608" width="8.85546875" style="46"/>
    <col min="4609" max="4609" width="5.28515625" style="46" customWidth="1"/>
    <col min="4610" max="4610" width="31.28515625" style="46" customWidth="1"/>
    <col min="4611" max="4611" width="6.140625" style="46" customWidth="1"/>
    <col min="4612" max="4612" width="14.85546875" style="46" customWidth="1"/>
    <col min="4613" max="4613" width="6.140625" style="46" customWidth="1"/>
    <col min="4614" max="4614" width="13.42578125" style="46" customWidth="1"/>
    <col min="4615" max="4615" width="6.140625" style="46" customWidth="1"/>
    <col min="4616" max="4616" width="11.85546875" style="46" bestFit="1" customWidth="1"/>
    <col min="4617" max="4618" width="7.7109375" style="46" customWidth="1"/>
    <col min="4619" max="4619" width="14.85546875" style="46" customWidth="1"/>
    <col min="4620" max="4621" width="11.42578125" style="46" customWidth="1"/>
    <col min="4622" max="4864" width="8.85546875" style="46"/>
    <col min="4865" max="4865" width="5.28515625" style="46" customWidth="1"/>
    <col min="4866" max="4866" width="31.28515625" style="46" customWidth="1"/>
    <col min="4867" max="4867" width="6.140625" style="46" customWidth="1"/>
    <col min="4868" max="4868" width="14.85546875" style="46" customWidth="1"/>
    <col min="4869" max="4869" width="6.140625" style="46" customWidth="1"/>
    <col min="4870" max="4870" width="13.42578125" style="46" customWidth="1"/>
    <col min="4871" max="4871" width="6.140625" style="46" customWidth="1"/>
    <col min="4872" max="4872" width="11.85546875" style="46" bestFit="1" customWidth="1"/>
    <col min="4873" max="4874" width="7.7109375" style="46" customWidth="1"/>
    <col min="4875" max="4875" width="14.85546875" style="46" customWidth="1"/>
    <col min="4876" max="4877" width="11.42578125" style="46" customWidth="1"/>
    <col min="4878" max="5120" width="8.85546875" style="46"/>
    <col min="5121" max="5121" width="5.28515625" style="46" customWidth="1"/>
    <col min="5122" max="5122" width="31.28515625" style="46" customWidth="1"/>
    <col min="5123" max="5123" width="6.140625" style="46" customWidth="1"/>
    <col min="5124" max="5124" width="14.85546875" style="46" customWidth="1"/>
    <col min="5125" max="5125" width="6.140625" style="46" customWidth="1"/>
    <col min="5126" max="5126" width="13.42578125" style="46" customWidth="1"/>
    <col min="5127" max="5127" width="6.140625" style="46" customWidth="1"/>
    <col min="5128" max="5128" width="11.85546875" style="46" bestFit="1" customWidth="1"/>
    <col min="5129" max="5130" width="7.7109375" style="46" customWidth="1"/>
    <col min="5131" max="5131" width="14.85546875" style="46" customWidth="1"/>
    <col min="5132" max="5133" width="11.42578125" style="46" customWidth="1"/>
    <col min="5134" max="5376" width="8.85546875" style="46"/>
    <col min="5377" max="5377" width="5.28515625" style="46" customWidth="1"/>
    <col min="5378" max="5378" width="31.28515625" style="46" customWidth="1"/>
    <col min="5379" max="5379" width="6.140625" style="46" customWidth="1"/>
    <col min="5380" max="5380" width="14.85546875" style="46" customWidth="1"/>
    <col min="5381" max="5381" width="6.140625" style="46" customWidth="1"/>
    <col min="5382" max="5382" width="13.42578125" style="46" customWidth="1"/>
    <col min="5383" max="5383" width="6.140625" style="46" customWidth="1"/>
    <col min="5384" max="5384" width="11.85546875" style="46" bestFit="1" customWidth="1"/>
    <col min="5385" max="5386" width="7.7109375" style="46" customWidth="1"/>
    <col min="5387" max="5387" width="14.85546875" style="46" customWidth="1"/>
    <col min="5388" max="5389" width="11.42578125" style="46" customWidth="1"/>
    <col min="5390" max="5632" width="8.85546875" style="46"/>
    <col min="5633" max="5633" width="5.28515625" style="46" customWidth="1"/>
    <col min="5634" max="5634" width="31.28515625" style="46" customWidth="1"/>
    <col min="5635" max="5635" width="6.140625" style="46" customWidth="1"/>
    <col min="5636" max="5636" width="14.85546875" style="46" customWidth="1"/>
    <col min="5637" max="5637" width="6.140625" style="46" customWidth="1"/>
    <col min="5638" max="5638" width="13.42578125" style="46" customWidth="1"/>
    <col min="5639" max="5639" width="6.140625" style="46" customWidth="1"/>
    <col min="5640" max="5640" width="11.85546875" style="46" bestFit="1" customWidth="1"/>
    <col min="5641" max="5642" width="7.7109375" style="46" customWidth="1"/>
    <col min="5643" max="5643" width="14.85546875" style="46" customWidth="1"/>
    <col min="5644" max="5645" width="11.42578125" style="46" customWidth="1"/>
    <col min="5646" max="5888" width="8.85546875" style="46"/>
    <col min="5889" max="5889" width="5.28515625" style="46" customWidth="1"/>
    <col min="5890" max="5890" width="31.28515625" style="46" customWidth="1"/>
    <col min="5891" max="5891" width="6.140625" style="46" customWidth="1"/>
    <col min="5892" max="5892" width="14.85546875" style="46" customWidth="1"/>
    <col min="5893" max="5893" width="6.140625" style="46" customWidth="1"/>
    <col min="5894" max="5894" width="13.42578125" style="46" customWidth="1"/>
    <col min="5895" max="5895" width="6.140625" style="46" customWidth="1"/>
    <col min="5896" max="5896" width="11.85546875" style="46" bestFit="1" customWidth="1"/>
    <col min="5897" max="5898" width="7.7109375" style="46" customWidth="1"/>
    <col min="5899" max="5899" width="14.85546875" style="46" customWidth="1"/>
    <col min="5900" max="5901" width="11.42578125" style="46" customWidth="1"/>
    <col min="5902" max="6144" width="8.85546875" style="46"/>
    <col min="6145" max="6145" width="5.28515625" style="46" customWidth="1"/>
    <col min="6146" max="6146" width="31.28515625" style="46" customWidth="1"/>
    <col min="6147" max="6147" width="6.140625" style="46" customWidth="1"/>
    <col min="6148" max="6148" width="14.85546875" style="46" customWidth="1"/>
    <col min="6149" max="6149" width="6.140625" style="46" customWidth="1"/>
    <col min="6150" max="6150" width="13.42578125" style="46" customWidth="1"/>
    <col min="6151" max="6151" width="6.140625" style="46" customWidth="1"/>
    <col min="6152" max="6152" width="11.85546875" style="46" bestFit="1" customWidth="1"/>
    <col min="6153" max="6154" width="7.7109375" style="46" customWidth="1"/>
    <col min="6155" max="6155" width="14.85546875" style="46" customWidth="1"/>
    <col min="6156" max="6157" width="11.42578125" style="46" customWidth="1"/>
    <col min="6158" max="6400" width="8.85546875" style="46"/>
    <col min="6401" max="6401" width="5.28515625" style="46" customWidth="1"/>
    <col min="6402" max="6402" width="31.28515625" style="46" customWidth="1"/>
    <col min="6403" max="6403" width="6.140625" style="46" customWidth="1"/>
    <col min="6404" max="6404" width="14.85546875" style="46" customWidth="1"/>
    <col min="6405" max="6405" width="6.140625" style="46" customWidth="1"/>
    <col min="6406" max="6406" width="13.42578125" style="46" customWidth="1"/>
    <col min="6407" max="6407" width="6.140625" style="46" customWidth="1"/>
    <col min="6408" max="6408" width="11.85546875" style="46" bestFit="1" customWidth="1"/>
    <col min="6409" max="6410" width="7.7109375" style="46" customWidth="1"/>
    <col min="6411" max="6411" width="14.85546875" style="46" customWidth="1"/>
    <col min="6412" max="6413" width="11.42578125" style="46" customWidth="1"/>
    <col min="6414" max="6656" width="8.85546875" style="46"/>
    <col min="6657" max="6657" width="5.28515625" style="46" customWidth="1"/>
    <col min="6658" max="6658" width="31.28515625" style="46" customWidth="1"/>
    <col min="6659" max="6659" width="6.140625" style="46" customWidth="1"/>
    <col min="6660" max="6660" width="14.85546875" style="46" customWidth="1"/>
    <col min="6661" max="6661" width="6.140625" style="46" customWidth="1"/>
    <col min="6662" max="6662" width="13.42578125" style="46" customWidth="1"/>
    <col min="6663" max="6663" width="6.140625" style="46" customWidth="1"/>
    <col min="6664" max="6664" width="11.85546875" style="46" bestFit="1" customWidth="1"/>
    <col min="6665" max="6666" width="7.7109375" style="46" customWidth="1"/>
    <col min="6667" max="6667" width="14.85546875" style="46" customWidth="1"/>
    <col min="6668" max="6669" width="11.42578125" style="46" customWidth="1"/>
    <col min="6670" max="6912" width="8.85546875" style="46"/>
    <col min="6913" max="6913" width="5.28515625" style="46" customWidth="1"/>
    <col min="6914" max="6914" width="31.28515625" style="46" customWidth="1"/>
    <col min="6915" max="6915" width="6.140625" style="46" customWidth="1"/>
    <col min="6916" max="6916" width="14.85546875" style="46" customWidth="1"/>
    <col min="6917" max="6917" width="6.140625" style="46" customWidth="1"/>
    <col min="6918" max="6918" width="13.42578125" style="46" customWidth="1"/>
    <col min="6919" max="6919" width="6.140625" style="46" customWidth="1"/>
    <col min="6920" max="6920" width="11.85546875" style="46" bestFit="1" customWidth="1"/>
    <col min="6921" max="6922" width="7.7109375" style="46" customWidth="1"/>
    <col min="6923" max="6923" width="14.85546875" style="46" customWidth="1"/>
    <col min="6924" max="6925" width="11.42578125" style="46" customWidth="1"/>
    <col min="6926" max="7168" width="8.85546875" style="46"/>
    <col min="7169" max="7169" width="5.28515625" style="46" customWidth="1"/>
    <col min="7170" max="7170" width="31.28515625" style="46" customWidth="1"/>
    <col min="7171" max="7171" width="6.140625" style="46" customWidth="1"/>
    <col min="7172" max="7172" width="14.85546875" style="46" customWidth="1"/>
    <col min="7173" max="7173" width="6.140625" style="46" customWidth="1"/>
    <col min="7174" max="7174" width="13.42578125" style="46" customWidth="1"/>
    <col min="7175" max="7175" width="6.140625" style="46" customWidth="1"/>
    <col min="7176" max="7176" width="11.85546875" style="46" bestFit="1" customWidth="1"/>
    <col min="7177" max="7178" width="7.7109375" style="46" customWidth="1"/>
    <col min="7179" max="7179" width="14.85546875" style="46" customWidth="1"/>
    <col min="7180" max="7181" width="11.42578125" style="46" customWidth="1"/>
    <col min="7182" max="7424" width="8.85546875" style="46"/>
    <col min="7425" max="7425" width="5.28515625" style="46" customWidth="1"/>
    <col min="7426" max="7426" width="31.28515625" style="46" customWidth="1"/>
    <col min="7427" max="7427" width="6.140625" style="46" customWidth="1"/>
    <col min="7428" max="7428" width="14.85546875" style="46" customWidth="1"/>
    <col min="7429" max="7429" width="6.140625" style="46" customWidth="1"/>
    <col min="7430" max="7430" width="13.42578125" style="46" customWidth="1"/>
    <col min="7431" max="7431" width="6.140625" style="46" customWidth="1"/>
    <col min="7432" max="7432" width="11.85546875" style="46" bestFit="1" customWidth="1"/>
    <col min="7433" max="7434" width="7.7109375" style="46" customWidth="1"/>
    <col min="7435" max="7435" width="14.85546875" style="46" customWidth="1"/>
    <col min="7436" max="7437" width="11.42578125" style="46" customWidth="1"/>
    <col min="7438" max="7680" width="8.85546875" style="46"/>
    <col min="7681" max="7681" width="5.28515625" style="46" customWidth="1"/>
    <col min="7682" max="7682" width="31.28515625" style="46" customWidth="1"/>
    <col min="7683" max="7683" width="6.140625" style="46" customWidth="1"/>
    <col min="7684" max="7684" width="14.85546875" style="46" customWidth="1"/>
    <col min="7685" max="7685" width="6.140625" style="46" customWidth="1"/>
    <col min="7686" max="7686" width="13.42578125" style="46" customWidth="1"/>
    <col min="7687" max="7687" width="6.140625" style="46" customWidth="1"/>
    <col min="7688" max="7688" width="11.85546875" style="46" bestFit="1" customWidth="1"/>
    <col min="7689" max="7690" width="7.7109375" style="46" customWidth="1"/>
    <col min="7691" max="7691" width="14.85546875" style="46" customWidth="1"/>
    <col min="7692" max="7693" width="11.42578125" style="46" customWidth="1"/>
    <col min="7694" max="7936" width="8.85546875" style="46"/>
    <col min="7937" max="7937" width="5.28515625" style="46" customWidth="1"/>
    <col min="7938" max="7938" width="31.28515625" style="46" customWidth="1"/>
    <col min="7939" max="7939" width="6.140625" style="46" customWidth="1"/>
    <col min="7940" max="7940" width="14.85546875" style="46" customWidth="1"/>
    <col min="7941" max="7941" width="6.140625" style="46" customWidth="1"/>
    <col min="7942" max="7942" width="13.42578125" style="46" customWidth="1"/>
    <col min="7943" max="7943" width="6.140625" style="46" customWidth="1"/>
    <col min="7944" max="7944" width="11.85546875" style="46" bestFit="1" customWidth="1"/>
    <col min="7945" max="7946" width="7.7109375" style="46" customWidth="1"/>
    <col min="7947" max="7947" width="14.85546875" style="46" customWidth="1"/>
    <col min="7948" max="7949" width="11.42578125" style="46" customWidth="1"/>
    <col min="7950" max="8192" width="8.85546875" style="46"/>
    <col min="8193" max="8193" width="5.28515625" style="46" customWidth="1"/>
    <col min="8194" max="8194" width="31.28515625" style="46" customWidth="1"/>
    <col min="8195" max="8195" width="6.140625" style="46" customWidth="1"/>
    <col min="8196" max="8196" width="14.85546875" style="46" customWidth="1"/>
    <col min="8197" max="8197" width="6.140625" style="46" customWidth="1"/>
    <col min="8198" max="8198" width="13.42578125" style="46" customWidth="1"/>
    <col min="8199" max="8199" width="6.140625" style="46" customWidth="1"/>
    <col min="8200" max="8200" width="11.85546875" style="46" bestFit="1" customWidth="1"/>
    <col min="8201" max="8202" width="7.7109375" style="46" customWidth="1"/>
    <col min="8203" max="8203" width="14.85546875" style="46" customWidth="1"/>
    <col min="8204" max="8205" width="11.42578125" style="46" customWidth="1"/>
    <col min="8206" max="8448" width="8.85546875" style="46"/>
    <col min="8449" max="8449" width="5.28515625" style="46" customWidth="1"/>
    <col min="8450" max="8450" width="31.28515625" style="46" customWidth="1"/>
    <col min="8451" max="8451" width="6.140625" style="46" customWidth="1"/>
    <col min="8452" max="8452" width="14.85546875" style="46" customWidth="1"/>
    <col min="8453" max="8453" width="6.140625" style="46" customWidth="1"/>
    <col min="8454" max="8454" width="13.42578125" style="46" customWidth="1"/>
    <col min="8455" max="8455" width="6.140625" style="46" customWidth="1"/>
    <col min="8456" max="8456" width="11.85546875" style="46" bestFit="1" customWidth="1"/>
    <col min="8457" max="8458" width="7.7109375" style="46" customWidth="1"/>
    <col min="8459" max="8459" width="14.85546875" style="46" customWidth="1"/>
    <col min="8460" max="8461" width="11.42578125" style="46" customWidth="1"/>
    <col min="8462" max="8704" width="8.85546875" style="46"/>
    <col min="8705" max="8705" width="5.28515625" style="46" customWidth="1"/>
    <col min="8706" max="8706" width="31.28515625" style="46" customWidth="1"/>
    <col min="8707" max="8707" width="6.140625" style="46" customWidth="1"/>
    <col min="8708" max="8708" width="14.85546875" style="46" customWidth="1"/>
    <col min="8709" max="8709" width="6.140625" style="46" customWidth="1"/>
    <col min="8710" max="8710" width="13.42578125" style="46" customWidth="1"/>
    <col min="8711" max="8711" width="6.140625" style="46" customWidth="1"/>
    <col min="8712" max="8712" width="11.85546875" style="46" bestFit="1" customWidth="1"/>
    <col min="8713" max="8714" width="7.7109375" style="46" customWidth="1"/>
    <col min="8715" max="8715" width="14.85546875" style="46" customWidth="1"/>
    <col min="8716" max="8717" width="11.42578125" style="46" customWidth="1"/>
    <col min="8718" max="8960" width="8.85546875" style="46"/>
    <col min="8961" max="8961" width="5.28515625" style="46" customWidth="1"/>
    <col min="8962" max="8962" width="31.28515625" style="46" customWidth="1"/>
    <col min="8963" max="8963" width="6.140625" style="46" customWidth="1"/>
    <col min="8964" max="8964" width="14.85546875" style="46" customWidth="1"/>
    <col min="8965" max="8965" width="6.140625" style="46" customWidth="1"/>
    <col min="8966" max="8966" width="13.42578125" style="46" customWidth="1"/>
    <col min="8967" max="8967" width="6.140625" style="46" customWidth="1"/>
    <col min="8968" max="8968" width="11.85546875" style="46" bestFit="1" customWidth="1"/>
    <col min="8969" max="8970" width="7.7109375" style="46" customWidth="1"/>
    <col min="8971" max="8971" width="14.85546875" style="46" customWidth="1"/>
    <col min="8972" max="8973" width="11.42578125" style="46" customWidth="1"/>
    <col min="8974" max="9216" width="8.85546875" style="46"/>
    <col min="9217" max="9217" width="5.28515625" style="46" customWidth="1"/>
    <col min="9218" max="9218" width="31.28515625" style="46" customWidth="1"/>
    <col min="9219" max="9219" width="6.140625" style="46" customWidth="1"/>
    <col min="9220" max="9220" width="14.85546875" style="46" customWidth="1"/>
    <col min="9221" max="9221" width="6.140625" style="46" customWidth="1"/>
    <col min="9222" max="9222" width="13.42578125" style="46" customWidth="1"/>
    <col min="9223" max="9223" width="6.140625" style="46" customWidth="1"/>
    <col min="9224" max="9224" width="11.85546875" style="46" bestFit="1" customWidth="1"/>
    <col min="9225" max="9226" width="7.7109375" style="46" customWidth="1"/>
    <col min="9227" max="9227" width="14.85546875" style="46" customWidth="1"/>
    <col min="9228" max="9229" width="11.42578125" style="46" customWidth="1"/>
    <col min="9230" max="9472" width="8.85546875" style="46"/>
    <col min="9473" max="9473" width="5.28515625" style="46" customWidth="1"/>
    <col min="9474" max="9474" width="31.28515625" style="46" customWidth="1"/>
    <col min="9475" max="9475" width="6.140625" style="46" customWidth="1"/>
    <col min="9476" max="9476" width="14.85546875" style="46" customWidth="1"/>
    <col min="9477" max="9477" width="6.140625" style="46" customWidth="1"/>
    <col min="9478" max="9478" width="13.42578125" style="46" customWidth="1"/>
    <col min="9479" max="9479" width="6.140625" style="46" customWidth="1"/>
    <col min="9480" max="9480" width="11.85546875" style="46" bestFit="1" customWidth="1"/>
    <col min="9481" max="9482" width="7.7109375" style="46" customWidth="1"/>
    <col min="9483" max="9483" width="14.85546875" style="46" customWidth="1"/>
    <col min="9484" max="9485" width="11.42578125" style="46" customWidth="1"/>
    <col min="9486" max="9728" width="8.85546875" style="46"/>
    <col min="9729" max="9729" width="5.28515625" style="46" customWidth="1"/>
    <col min="9730" max="9730" width="31.28515625" style="46" customWidth="1"/>
    <col min="9731" max="9731" width="6.140625" style="46" customWidth="1"/>
    <col min="9732" max="9732" width="14.85546875" style="46" customWidth="1"/>
    <col min="9733" max="9733" width="6.140625" style="46" customWidth="1"/>
    <col min="9734" max="9734" width="13.42578125" style="46" customWidth="1"/>
    <col min="9735" max="9735" width="6.140625" style="46" customWidth="1"/>
    <col min="9736" max="9736" width="11.85546875" style="46" bestFit="1" customWidth="1"/>
    <col min="9737" max="9738" width="7.7109375" style="46" customWidth="1"/>
    <col min="9739" max="9739" width="14.85546875" style="46" customWidth="1"/>
    <col min="9740" max="9741" width="11.42578125" style="46" customWidth="1"/>
    <col min="9742" max="9984" width="8.85546875" style="46"/>
    <col min="9985" max="9985" width="5.28515625" style="46" customWidth="1"/>
    <col min="9986" max="9986" width="31.28515625" style="46" customWidth="1"/>
    <col min="9987" max="9987" width="6.140625" style="46" customWidth="1"/>
    <col min="9988" max="9988" width="14.85546875" style="46" customWidth="1"/>
    <col min="9989" max="9989" width="6.140625" style="46" customWidth="1"/>
    <col min="9990" max="9990" width="13.42578125" style="46" customWidth="1"/>
    <col min="9991" max="9991" width="6.140625" style="46" customWidth="1"/>
    <col min="9992" max="9992" width="11.85546875" style="46" bestFit="1" customWidth="1"/>
    <col min="9993" max="9994" width="7.7109375" style="46" customWidth="1"/>
    <col min="9995" max="9995" width="14.85546875" style="46" customWidth="1"/>
    <col min="9996" max="9997" width="11.42578125" style="46" customWidth="1"/>
    <col min="9998" max="10240" width="8.85546875" style="46"/>
    <col min="10241" max="10241" width="5.28515625" style="46" customWidth="1"/>
    <col min="10242" max="10242" width="31.28515625" style="46" customWidth="1"/>
    <col min="10243" max="10243" width="6.140625" style="46" customWidth="1"/>
    <col min="10244" max="10244" width="14.85546875" style="46" customWidth="1"/>
    <col min="10245" max="10245" width="6.140625" style="46" customWidth="1"/>
    <col min="10246" max="10246" width="13.42578125" style="46" customWidth="1"/>
    <col min="10247" max="10247" width="6.140625" style="46" customWidth="1"/>
    <col min="10248" max="10248" width="11.85546875" style="46" bestFit="1" customWidth="1"/>
    <col min="10249" max="10250" width="7.7109375" style="46" customWidth="1"/>
    <col min="10251" max="10251" width="14.85546875" style="46" customWidth="1"/>
    <col min="10252" max="10253" width="11.42578125" style="46" customWidth="1"/>
    <col min="10254" max="10496" width="8.85546875" style="46"/>
    <col min="10497" max="10497" width="5.28515625" style="46" customWidth="1"/>
    <col min="10498" max="10498" width="31.28515625" style="46" customWidth="1"/>
    <col min="10499" max="10499" width="6.140625" style="46" customWidth="1"/>
    <col min="10500" max="10500" width="14.85546875" style="46" customWidth="1"/>
    <col min="10501" max="10501" width="6.140625" style="46" customWidth="1"/>
    <col min="10502" max="10502" width="13.42578125" style="46" customWidth="1"/>
    <col min="10503" max="10503" width="6.140625" style="46" customWidth="1"/>
    <col min="10504" max="10504" width="11.85546875" style="46" bestFit="1" customWidth="1"/>
    <col min="10505" max="10506" width="7.7109375" style="46" customWidth="1"/>
    <col min="10507" max="10507" width="14.85546875" style="46" customWidth="1"/>
    <col min="10508" max="10509" width="11.42578125" style="46" customWidth="1"/>
    <col min="10510" max="10752" width="8.85546875" style="46"/>
    <col min="10753" max="10753" width="5.28515625" style="46" customWidth="1"/>
    <col min="10754" max="10754" width="31.28515625" style="46" customWidth="1"/>
    <col min="10755" max="10755" width="6.140625" style="46" customWidth="1"/>
    <col min="10756" max="10756" width="14.85546875" style="46" customWidth="1"/>
    <col min="10757" max="10757" width="6.140625" style="46" customWidth="1"/>
    <col min="10758" max="10758" width="13.42578125" style="46" customWidth="1"/>
    <col min="10759" max="10759" width="6.140625" style="46" customWidth="1"/>
    <col min="10760" max="10760" width="11.85546875" style="46" bestFit="1" customWidth="1"/>
    <col min="10761" max="10762" width="7.7109375" style="46" customWidth="1"/>
    <col min="10763" max="10763" width="14.85546875" style="46" customWidth="1"/>
    <col min="10764" max="10765" width="11.42578125" style="46" customWidth="1"/>
    <col min="10766" max="11008" width="8.85546875" style="46"/>
    <col min="11009" max="11009" width="5.28515625" style="46" customWidth="1"/>
    <col min="11010" max="11010" width="31.28515625" style="46" customWidth="1"/>
    <col min="11011" max="11011" width="6.140625" style="46" customWidth="1"/>
    <col min="11012" max="11012" width="14.85546875" style="46" customWidth="1"/>
    <col min="11013" max="11013" width="6.140625" style="46" customWidth="1"/>
    <col min="11014" max="11014" width="13.42578125" style="46" customWidth="1"/>
    <col min="11015" max="11015" width="6.140625" style="46" customWidth="1"/>
    <col min="11016" max="11016" width="11.85546875" style="46" bestFit="1" customWidth="1"/>
    <col min="11017" max="11018" width="7.7109375" style="46" customWidth="1"/>
    <col min="11019" max="11019" width="14.85546875" style="46" customWidth="1"/>
    <col min="11020" max="11021" width="11.42578125" style="46" customWidth="1"/>
    <col min="11022" max="11264" width="8.85546875" style="46"/>
    <col min="11265" max="11265" width="5.28515625" style="46" customWidth="1"/>
    <col min="11266" max="11266" width="31.28515625" style="46" customWidth="1"/>
    <col min="11267" max="11267" width="6.140625" style="46" customWidth="1"/>
    <col min="11268" max="11268" width="14.85546875" style="46" customWidth="1"/>
    <col min="11269" max="11269" width="6.140625" style="46" customWidth="1"/>
    <col min="11270" max="11270" width="13.42578125" style="46" customWidth="1"/>
    <col min="11271" max="11271" width="6.140625" style="46" customWidth="1"/>
    <col min="11272" max="11272" width="11.85546875" style="46" bestFit="1" customWidth="1"/>
    <col min="11273" max="11274" width="7.7109375" style="46" customWidth="1"/>
    <col min="11275" max="11275" width="14.85546875" style="46" customWidth="1"/>
    <col min="11276" max="11277" width="11.42578125" style="46" customWidth="1"/>
    <col min="11278" max="11520" width="8.85546875" style="46"/>
    <col min="11521" max="11521" width="5.28515625" style="46" customWidth="1"/>
    <col min="11522" max="11522" width="31.28515625" style="46" customWidth="1"/>
    <col min="11523" max="11523" width="6.140625" style="46" customWidth="1"/>
    <col min="11524" max="11524" width="14.85546875" style="46" customWidth="1"/>
    <col min="11525" max="11525" width="6.140625" style="46" customWidth="1"/>
    <col min="11526" max="11526" width="13.42578125" style="46" customWidth="1"/>
    <col min="11527" max="11527" width="6.140625" style="46" customWidth="1"/>
    <col min="11528" max="11528" width="11.85546875" style="46" bestFit="1" customWidth="1"/>
    <col min="11529" max="11530" width="7.7109375" style="46" customWidth="1"/>
    <col min="11531" max="11531" width="14.85546875" style="46" customWidth="1"/>
    <col min="11532" max="11533" width="11.42578125" style="46" customWidth="1"/>
    <col min="11534" max="11776" width="8.85546875" style="46"/>
    <col min="11777" max="11777" width="5.28515625" style="46" customWidth="1"/>
    <col min="11778" max="11778" width="31.28515625" style="46" customWidth="1"/>
    <col min="11779" max="11779" width="6.140625" style="46" customWidth="1"/>
    <col min="11780" max="11780" width="14.85546875" style="46" customWidth="1"/>
    <col min="11781" max="11781" width="6.140625" style="46" customWidth="1"/>
    <col min="11782" max="11782" width="13.42578125" style="46" customWidth="1"/>
    <col min="11783" max="11783" width="6.140625" style="46" customWidth="1"/>
    <col min="11784" max="11784" width="11.85546875" style="46" bestFit="1" customWidth="1"/>
    <col min="11785" max="11786" width="7.7109375" style="46" customWidth="1"/>
    <col min="11787" max="11787" width="14.85546875" style="46" customWidth="1"/>
    <col min="11788" max="11789" width="11.42578125" style="46" customWidth="1"/>
    <col min="11790" max="12032" width="8.85546875" style="46"/>
    <col min="12033" max="12033" width="5.28515625" style="46" customWidth="1"/>
    <col min="12034" max="12034" width="31.28515625" style="46" customWidth="1"/>
    <col min="12035" max="12035" width="6.140625" style="46" customWidth="1"/>
    <col min="12036" max="12036" width="14.85546875" style="46" customWidth="1"/>
    <col min="12037" max="12037" width="6.140625" style="46" customWidth="1"/>
    <col min="12038" max="12038" width="13.42578125" style="46" customWidth="1"/>
    <col min="12039" max="12039" width="6.140625" style="46" customWidth="1"/>
    <col min="12040" max="12040" width="11.85546875" style="46" bestFit="1" customWidth="1"/>
    <col min="12041" max="12042" width="7.7109375" style="46" customWidth="1"/>
    <col min="12043" max="12043" width="14.85546875" style="46" customWidth="1"/>
    <col min="12044" max="12045" width="11.42578125" style="46" customWidth="1"/>
    <col min="12046" max="12288" width="8.85546875" style="46"/>
    <col min="12289" max="12289" width="5.28515625" style="46" customWidth="1"/>
    <col min="12290" max="12290" width="31.28515625" style="46" customWidth="1"/>
    <col min="12291" max="12291" width="6.140625" style="46" customWidth="1"/>
    <col min="12292" max="12292" width="14.85546875" style="46" customWidth="1"/>
    <col min="12293" max="12293" width="6.140625" style="46" customWidth="1"/>
    <col min="12294" max="12294" width="13.42578125" style="46" customWidth="1"/>
    <col min="12295" max="12295" width="6.140625" style="46" customWidth="1"/>
    <col min="12296" max="12296" width="11.85546875" style="46" bestFit="1" customWidth="1"/>
    <col min="12297" max="12298" width="7.7109375" style="46" customWidth="1"/>
    <col min="12299" max="12299" width="14.85546875" style="46" customWidth="1"/>
    <col min="12300" max="12301" width="11.42578125" style="46" customWidth="1"/>
    <col min="12302" max="12544" width="8.85546875" style="46"/>
    <col min="12545" max="12545" width="5.28515625" style="46" customWidth="1"/>
    <col min="12546" max="12546" width="31.28515625" style="46" customWidth="1"/>
    <col min="12547" max="12547" width="6.140625" style="46" customWidth="1"/>
    <col min="12548" max="12548" width="14.85546875" style="46" customWidth="1"/>
    <col min="12549" max="12549" width="6.140625" style="46" customWidth="1"/>
    <col min="12550" max="12550" width="13.42578125" style="46" customWidth="1"/>
    <col min="12551" max="12551" width="6.140625" style="46" customWidth="1"/>
    <col min="12552" max="12552" width="11.85546875" style="46" bestFit="1" customWidth="1"/>
    <col min="12553" max="12554" width="7.7109375" style="46" customWidth="1"/>
    <col min="12555" max="12555" width="14.85546875" style="46" customWidth="1"/>
    <col min="12556" max="12557" width="11.42578125" style="46" customWidth="1"/>
    <col min="12558" max="12800" width="8.85546875" style="46"/>
    <col min="12801" max="12801" width="5.28515625" style="46" customWidth="1"/>
    <col min="12802" max="12802" width="31.28515625" style="46" customWidth="1"/>
    <col min="12803" max="12803" width="6.140625" style="46" customWidth="1"/>
    <col min="12804" max="12804" width="14.85546875" style="46" customWidth="1"/>
    <col min="12805" max="12805" width="6.140625" style="46" customWidth="1"/>
    <col min="12806" max="12806" width="13.42578125" style="46" customWidth="1"/>
    <col min="12807" max="12807" width="6.140625" style="46" customWidth="1"/>
    <col min="12808" max="12808" width="11.85546875" style="46" bestFit="1" customWidth="1"/>
    <col min="12809" max="12810" width="7.7109375" style="46" customWidth="1"/>
    <col min="12811" max="12811" width="14.85546875" style="46" customWidth="1"/>
    <col min="12812" max="12813" width="11.42578125" style="46" customWidth="1"/>
    <col min="12814" max="13056" width="8.85546875" style="46"/>
    <col min="13057" max="13057" width="5.28515625" style="46" customWidth="1"/>
    <col min="13058" max="13058" width="31.28515625" style="46" customWidth="1"/>
    <col min="13059" max="13059" width="6.140625" style="46" customWidth="1"/>
    <col min="13060" max="13060" width="14.85546875" style="46" customWidth="1"/>
    <col min="13061" max="13061" width="6.140625" style="46" customWidth="1"/>
    <col min="13062" max="13062" width="13.42578125" style="46" customWidth="1"/>
    <col min="13063" max="13063" width="6.140625" style="46" customWidth="1"/>
    <col min="13064" max="13064" width="11.85546875" style="46" bestFit="1" customWidth="1"/>
    <col min="13065" max="13066" width="7.7109375" style="46" customWidth="1"/>
    <col min="13067" max="13067" width="14.85546875" style="46" customWidth="1"/>
    <col min="13068" max="13069" width="11.42578125" style="46" customWidth="1"/>
    <col min="13070" max="13312" width="8.85546875" style="46"/>
    <col min="13313" max="13313" width="5.28515625" style="46" customWidth="1"/>
    <col min="13314" max="13314" width="31.28515625" style="46" customWidth="1"/>
    <col min="13315" max="13315" width="6.140625" style="46" customWidth="1"/>
    <col min="13316" max="13316" width="14.85546875" style="46" customWidth="1"/>
    <col min="13317" max="13317" width="6.140625" style="46" customWidth="1"/>
    <col min="13318" max="13318" width="13.42578125" style="46" customWidth="1"/>
    <col min="13319" max="13319" width="6.140625" style="46" customWidth="1"/>
    <col min="13320" max="13320" width="11.85546875" style="46" bestFit="1" customWidth="1"/>
    <col min="13321" max="13322" width="7.7109375" style="46" customWidth="1"/>
    <col min="13323" max="13323" width="14.85546875" style="46" customWidth="1"/>
    <col min="13324" max="13325" width="11.42578125" style="46" customWidth="1"/>
    <col min="13326" max="13568" width="8.85546875" style="46"/>
    <col min="13569" max="13569" width="5.28515625" style="46" customWidth="1"/>
    <col min="13570" max="13570" width="31.28515625" style="46" customWidth="1"/>
    <col min="13571" max="13571" width="6.140625" style="46" customWidth="1"/>
    <col min="13572" max="13572" width="14.85546875" style="46" customWidth="1"/>
    <col min="13573" max="13573" width="6.140625" style="46" customWidth="1"/>
    <col min="13574" max="13574" width="13.42578125" style="46" customWidth="1"/>
    <col min="13575" max="13575" width="6.140625" style="46" customWidth="1"/>
    <col min="13576" max="13576" width="11.85546875" style="46" bestFit="1" customWidth="1"/>
    <col min="13577" max="13578" width="7.7109375" style="46" customWidth="1"/>
    <col min="13579" max="13579" width="14.85546875" style="46" customWidth="1"/>
    <col min="13580" max="13581" width="11.42578125" style="46" customWidth="1"/>
    <col min="13582" max="13824" width="8.85546875" style="46"/>
    <col min="13825" max="13825" width="5.28515625" style="46" customWidth="1"/>
    <col min="13826" max="13826" width="31.28515625" style="46" customWidth="1"/>
    <col min="13827" max="13827" width="6.140625" style="46" customWidth="1"/>
    <col min="13828" max="13828" width="14.85546875" style="46" customWidth="1"/>
    <col min="13829" max="13829" width="6.140625" style="46" customWidth="1"/>
    <col min="13830" max="13830" width="13.42578125" style="46" customWidth="1"/>
    <col min="13831" max="13831" width="6.140625" style="46" customWidth="1"/>
    <col min="13832" max="13832" width="11.85546875" style="46" bestFit="1" customWidth="1"/>
    <col min="13833" max="13834" width="7.7109375" style="46" customWidth="1"/>
    <col min="13835" max="13835" width="14.85546875" style="46" customWidth="1"/>
    <col min="13836" max="13837" width="11.42578125" style="46" customWidth="1"/>
    <col min="13838" max="14080" width="8.85546875" style="46"/>
    <col min="14081" max="14081" width="5.28515625" style="46" customWidth="1"/>
    <col min="14082" max="14082" width="31.28515625" style="46" customWidth="1"/>
    <col min="14083" max="14083" width="6.140625" style="46" customWidth="1"/>
    <col min="14084" max="14084" width="14.85546875" style="46" customWidth="1"/>
    <col min="14085" max="14085" width="6.140625" style="46" customWidth="1"/>
    <col min="14086" max="14086" width="13.42578125" style="46" customWidth="1"/>
    <col min="14087" max="14087" width="6.140625" style="46" customWidth="1"/>
    <col min="14088" max="14088" width="11.85546875" style="46" bestFit="1" customWidth="1"/>
    <col min="14089" max="14090" width="7.7109375" style="46" customWidth="1"/>
    <col min="14091" max="14091" width="14.85546875" style="46" customWidth="1"/>
    <col min="14092" max="14093" width="11.42578125" style="46" customWidth="1"/>
    <col min="14094" max="14336" width="8.85546875" style="46"/>
    <col min="14337" max="14337" width="5.28515625" style="46" customWidth="1"/>
    <col min="14338" max="14338" width="31.28515625" style="46" customWidth="1"/>
    <col min="14339" max="14339" width="6.140625" style="46" customWidth="1"/>
    <col min="14340" max="14340" width="14.85546875" style="46" customWidth="1"/>
    <col min="14341" max="14341" width="6.140625" style="46" customWidth="1"/>
    <col min="14342" max="14342" width="13.42578125" style="46" customWidth="1"/>
    <col min="14343" max="14343" width="6.140625" style="46" customWidth="1"/>
    <col min="14344" max="14344" width="11.85546875" style="46" bestFit="1" customWidth="1"/>
    <col min="14345" max="14346" width="7.7109375" style="46" customWidth="1"/>
    <col min="14347" max="14347" width="14.85546875" style="46" customWidth="1"/>
    <col min="14348" max="14349" width="11.42578125" style="46" customWidth="1"/>
    <col min="14350" max="14592" width="8.85546875" style="46"/>
    <col min="14593" max="14593" width="5.28515625" style="46" customWidth="1"/>
    <col min="14594" max="14594" width="31.28515625" style="46" customWidth="1"/>
    <col min="14595" max="14595" width="6.140625" style="46" customWidth="1"/>
    <col min="14596" max="14596" width="14.85546875" style="46" customWidth="1"/>
    <col min="14597" max="14597" width="6.140625" style="46" customWidth="1"/>
    <col min="14598" max="14598" width="13.42578125" style="46" customWidth="1"/>
    <col min="14599" max="14599" width="6.140625" style="46" customWidth="1"/>
    <col min="14600" max="14600" width="11.85546875" style="46" bestFit="1" customWidth="1"/>
    <col min="14601" max="14602" width="7.7109375" style="46" customWidth="1"/>
    <col min="14603" max="14603" width="14.85546875" style="46" customWidth="1"/>
    <col min="14604" max="14605" width="11.42578125" style="46" customWidth="1"/>
    <col min="14606" max="14848" width="8.85546875" style="46"/>
    <col min="14849" max="14849" width="5.28515625" style="46" customWidth="1"/>
    <col min="14850" max="14850" width="31.28515625" style="46" customWidth="1"/>
    <col min="14851" max="14851" width="6.140625" style="46" customWidth="1"/>
    <col min="14852" max="14852" width="14.85546875" style="46" customWidth="1"/>
    <col min="14853" max="14853" width="6.140625" style="46" customWidth="1"/>
    <col min="14854" max="14854" width="13.42578125" style="46" customWidth="1"/>
    <col min="14855" max="14855" width="6.140625" style="46" customWidth="1"/>
    <col min="14856" max="14856" width="11.85546875" style="46" bestFit="1" customWidth="1"/>
    <col min="14857" max="14858" width="7.7109375" style="46" customWidth="1"/>
    <col min="14859" max="14859" width="14.85546875" style="46" customWidth="1"/>
    <col min="14860" max="14861" width="11.42578125" style="46" customWidth="1"/>
    <col min="14862" max="15104" width="8.85546875" style="46"/>
    <col min="15105" max="15105" width="5.28515625" style="46" customWidth="1"/>
    <col min="15106" max="15106" width="31.28515625" style="46" customWidth="1"/>
    <col min="15107" max="15107" width="6.140625" style="46" customWidth="1"/>
    <col min="15108" max="15108" width="14.85546875" style="46" customWidth="1"/>
    <col min="15109" max="15109" width="6.140625" style="46" customWidth="1"/>
    <col min="15110" max="15110" width="13.42578125" style="46" customWidth="1"/>
    <col min="15111" max="15111" width="6.140625" style="46" customWidth="1"/>
    <col min="15112" max="15112" width="11.85546875" style="46" bestFit="1" customWidth="1"/>
    <col min="15113" max="15114" width="7.7109375" style="46" customWidth="1"/>
    <col min="15115" max="15115" width="14.85546875" style="46" customWidth="1"/>
    <col min="15116" max="15117" width="11.42578125" style="46" customWidth="1"/>
    <col min="15118" max="15360" width="8.85546875" style="46"/>
    <col min="15361" max="15361" width="5.28515625" style="46" customWidth="1"/>
    <col min="15362" max="15362" width="31.28515625" style="46" customWidth="1"/>
    <col min="15363" max="15363" width="6.140625" style="46" customWidth="1"/>
    <col min="15364" max="15364" width="14.85546875" style="46" customWidth="1"/>
    <col min="15365" max="15365" width="6.140625" style="46" customWidth="1"/>
    <col min="15366" max="15366" width="13.42578125" style="46" customWidth="1"/>
    <col min="15367" max="15367" width="6.140625" style="46" customWidth="1"/>
    <col min="15368" max="15368" width="11.85546875" style="46" bestFit="1" customWidth="1"/>
    <col min="15369" max="15370" width="7.7109375" style="46" customWidth="1"/>
    <col min="15371" max="15371" width="14.85546875" style="46" customWidth="1"/>
    <col min="15372" max="15373" width="11.42578125" style="46" customWidth="1"/>
    <col min="15374" max="15616" width="8.85546875" style="46"/>
    <col min="15617" max="15617" width="5.28515625" style="46" customWidth="1"/>
    <col min="15618" max="15618" width="31.28515625" style="46" customWidth="1"/>
    <col min="15619" max="15619" width="6.140625" style="46" customWidth="1"/>
    <col min="15620" max="15620" width="14.85546875" style="46" customWidth="1"/>
    <col min="15621" max="15621" width="6.140625" style="46" customWidth="1"/>
    <col min="15622" max="15622" width="13.42578125" style="46" customWidth="1"/>
    <col min="15623" max="15623" width="6.140625" style="46" customWidth="1"/>
    <col min="15624" max="15624" width="11.85546875" style="46" bestFit="1" customWidth="1"/>
    <col min="15625" max="15626" width="7.7109375" style="46" customWidth="1"/>
    <col min="15627" max="15627" width="14.85546875" style="46" customWidth="1"/>
    <col min="15628" max="15629" width="11.42578125" style="46" customWidth="1"/>
    <col min="15630" max="15872" width="8.85546875" style="46"/>
    <col min="15873" max="15873" width="5.28515625" style="46" customWidth="1"/>
    <col min="15874" max="15874" width="31.28515625" style="46" customWidth="1"/>
    <col min="15875" max="15875" width="6.140625" style="46" customWidth="1"/>
    <col min="15876" max="15876" width="14.85546875" style="46" customWidth="1"/>
    <col min="15877" max="15877" width="6.140625" style="46" customWidth="1"/>
    <col min="15878" max="15878" width="13.42578125" style="46" customWidth="1"/>
    <col min="15879" max="15879" width="6.140625" style="46" customWidth="1"/>
    <col min="15880" max="15880" width="11.85546875" style="46" bestFit="1" customWidth="1"/>
    <col min="15881" max="15882" width="7.7109375" style="46" customWidth="1"/>
    <col min="15883" max="15883" width="14.85546875" style="46" customWidth="1"/>
    <col min="15884" max="15885" width="11.42578125" style="46" customWidth="1"/>
    <col min="15886" max="16128" width="8.85546875" style="46"/>
    <col min="16129" max="16129" width="5.28515625" style="46" customWidth="1"/>
    <col min="16130" max="16130" width="31.28515625" style="46" customWidth="1"/>
    <col min="16131" max="16131" width="6.140625" style="46" customWidth="1"/>
    <col min="16132" max="16132" width="14.85546875" style="46" customWidth="1"/>
    <col min="16133" max="16133" width="6.140625" style="46" customWidth="1"/>
    <col min="16134" max="16134" width="13.42578125" style="46" customWidth="1"/>
    <col min="16135" max="16135" width="6.140625" style="46" customWidth="1"/>
    <col min="16136" max="16136" width="11.85546875" style="46" bestFit="1" customWidth="1"/>
    <col min="16137" max="16138" width="7.7109375" style="46" customWidth="1"/>
    <col min="16139" max="16139" width="14.85546875" style="46" customWidth="1"/>
    <col min="16140" max="16141" width="11.42578125" style="46" customWidth="1"/>
    <col min="16142" max="16384" width="8.85546875" style="46"/>
  </cols>
  <sheetData>
    <row r="1" spans="1:18" ht="16.5" customHeight="1" x14ac:dyDescent="0.2">
      <c r="P1" s="506" t="s">
        <v>312</v>
      </c>
      <c r="Q1" s="506"/>
      <c r="R1" s="298"/>
    </row>
    <row r="2" spans="1:18" ht="27" customHeight="1" x14ac:dyDescent="0.2">
      <c r="A2" s="507" t="s">
        <v>313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</row>
    <row r="3" spans="1:18" ht="25.5" customHeight="1" x14ac:dyDescent="0.2">
      <c r="A3" s="507" t="s">
        <v>633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</row>
    <row r="4" spans="1:18" ht="16.5" thickBot="1" x14ac:dyDescent="0.25">
      <c r="A4" s="47"/>
      <c r="B4" s="47"/>
      <c r="C4" s="47"/>
      <c r="D4" s="48"/>
      <c r="E4" s="47"/>
      <c r="F4" s="48"/>
      <c r="G4" s="47"/>
      <c r="H4" s="48"/>
      <c r="I4" s="47"/>
      <c r="J4" s="47"/>
      <c r="K4" s="48"/>
      <c r="L4" s="47"/>
      <c r="M4" s="49"/>
    </row>
    <row r="5" spans="1:18" ht="27.75" customHeight="1" x14ac:dyDescent="0.2">
      <c r="A5" s="502" t="s">
        <v>40</v>
      </c>
      <c r="B5" s="504" t="s">
        <v>272</v>
      </c>
      <c r="C5" s="491" t="s">
        <v>273</v>
      </c>
      <c r="D5" s="492"/>
      <c r="E5" s="491" t="s">
        <v>274</v>
      </c>
      <c r="F5" s="492"/>
      <c r="G5" s="491" t="s">
        <v>437</v>
      </c>
      <c r="H5" s="492"/>
      <c r="I5" s="491" t="s">
        <v>438</v>
      </c>
      <c r="J5" s="492"/>
      <c r="K5" s="491" t="s">
        <v>439</v>
      </c>
      <c r="L5" s="492"/>
      <c r="M5" s="493" t="s">
        <v>275</v>
      </c>
      <c r="N5" s="493" t="s">
        <v>276</v>
      </c>
      <c r="O5" s="495" t="s">
        <v>277</v>
      </c>
      <c r="P5" s="495" t="s">
        <v>278</v>
      </c>
      <c r="Q5" s="497" t="s">
        <v>279</v>
      </c>
    </row>
    <row r="6" spans="1:18" ht="53.25" customHeight="1" x14ac:dyDescent="0.2">
      <c r="A6" s="503"/>
      <c r="B6" s="505"/>
      <c r="C6" s="209" t="s">
        <v>280</v>
      </c>
      <c r="D6" s="210" t="s">
        <v>281</v>
      </c>
      <c r="E6" s="209" t="s">
        <v>280</v>
      </c>
      <c r="F6" s="210" t="s">
        <v>281</v>
      </c>
      <c r="G6" s="209" t="s">
        <v>280</v>
      </c>
      <c r="H6" s="210" t="s">
        <v>281</v>
      </c>
      <c r="I6" s="209" t="s">
        <v>280</v>
      </c>
      <c r="J6" s="210" t="s">
        <v>281</v>
      </c>
      <c r="K6" s="209" t="s">
        <v>280</v>
      </c>
      <c r="L6" s="210" t="s">
        <v>281</v>
      </c>
      <c r="M6" s="494"/>
      <c r="N6" s="494"/>
      <c r="O6" s="496"/>
      <c r="P6" s="496"/>
      <c r="Q6" s="498"/>
    </row>
    <row r="7" spans="1:18" s="51" customFormat="1" ht="27" x14ac:dyDescent="0.2">
      <c r="A7" s="251">
        <v>1</v>
      </c>
      <c r="B7" s="205">
        <v>2</v>
      </c>
      <c r="C7" s="205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7">
        <v>13</v>
      </c>
      <c r="N7" s="207" t="s">
        <v>440</v>
      </c>
      <c r="O7" s="208" t="s">
        <v>441</v>
      </c>
      <c r="P7" s="207">
        <v>16</v>
      </c>
      <c r="Q7" s="252">
        <v>17</v>
      </c>
    </row>
    <row r="8" spans="1:18" x14ac:dyDescent="0.2">
      <c r="A8" s="247" t="s">
        <v>44</v>
      </c>
      <c r="B8" s="248" t="s">
        <v>45</v>
      </c>
      <c r="C8" s="253">
        <v>3</v>
      </c>
      <c r="D8" s="254">
        <v>1197855</v>
      </c>
      <c r="E8" s="253">
        <v>1</v>
      </c>
      <c r="F8" s="254">
        <v>10200</v>
      </c>
      <c r="G8" s="254"/>
      <c r="H8" s="254"/>
      <c r="I8" s="333"/>
      <c r="J8" s="254"/>
      <c r="K8" s="253"/>
      <c r="L8" s="254"/>
      <c r="M8" s="253">
        <v>0</v>
      </c>
      <c r="N8" s="253">
        <v>4</v>
      </c>
      <c r="O8" s="254">
        <v>1208055</v>
      </c>
      <c r="P8" s="37">
        <v>0.11336060364408503</v>
      </c>
      <c r="Q8" s="37">
        <v>9.013068949977468E-2</v>
      </c>
    </row>
    <row r="9" spans="1:18" x14ac:dyDescent="0.2">
      <c r="A9" s="250" t="s">
        <v>46</v>
      </c>
      <c r="B9" s="249" t="s">
        <v>47</v>
      </c>
      <c r="C9" s="255">
        <v>24</v>
      </c>
      <c r="D9" s="256">
        <v>3242731.25</v>
      </c>
      <c r="E9" s="255"/>
      <c r="F9" s="256"/>
      <c r="G9" s="256"/>
      <c r="H9" s="256"/>
      <c r="I9" s="334">
        <v>4</v>
      </c>
      <c r="J9" s="256">
        <v>-444285.94</v>
      </c>
      <c r="K9" s="255"/>
      <c r="L9" s="256"/>
      <c r="M9" s="255">
        <v>0</v>
      </c>
      <c r="N9" s="255">
        <v>28</v>
      </c>
      <c r="O9" s="256">
        <v>2798445.31</v>
      </c>
      <c r="P9" s="39">
        <v>0.26259851547037066</v>
      </c>
      <c r="Q9" s="39">
        <v>0.63091482649842268</v>
      </c>
    </row>
    <row r="10" spans="1:18" x14ac:dyDescent="0.2">
      <c r="A10" s="247" t="s">
        <v>48</v>
      </c>
      <c r="B10" s="248" t="s">
        <v>49</v>
      </c>
      <c r="C10" s="253">
        <v>6</v>
      </c>
      <c r="D10" s="254">
        <v>2027743.03</v>
      </c>
      <c r="E10" s="253"/>
      <c r="F10" s="254"/>
      <c r="G10" s="254"/>
      <c r="H10" s="254"/>
      <c r="I10" s="333"/>
      <c r="J10" s="254"/>
      <c r="K10" s="253"/>
      <c r="L10" s="254"/>
      <c r="M10" s="253">
        <v>0</v>
      </c>
      <c r="N10" s="253">
        <v>6</v>
      </c>
      <c r="O10" s="254">
        <v>2027743.03</v>
      </c>
      <c r="P10" s="37">
        <v>0.19027790449597576</v>
      </c>
      <c r="Q10" s="37">
        <v>0.13519603424966201</v>
      </c>
    </row>
    <row r="11" spans="1:18" ht="18.75" x14ac:dyDescent="0.2">
      <c r="A11" s="250" t="s">
        <v>284</v>
      </c>
      <c r="B11" s="249" t="s">
        <v>285</v>
      </c>
      <c r="C11" s="255">
        <v>2</v>
      </c>
      <c r="D11" s="256">
        <v>1071900.8999999999</v>
      </c>
      <c r="E11" s="255"/>
      <c r="F11" s="256"/>
      <c r="G11" s="256"/>
      <c r="H11" s="256"/>
      <c r="I11" s="334"/>
      <c r="J11" s="256"/>
      <c r="K11" s="255"/>
      <c r="L11" s="256"/>
      <c r="M11" s="255">
        <v>0</v>
      </c>
      <c r="N11" s="255">
        <v>2</v>
      </c>
      <c r="O11" s="256">
        <v>1071900.8999999999</v>
      </c>
      <c r="P11" s="39">
        <v>0.10058427229773313</v>
      </c>
      <c r="Q11" s="39">
        <v>4.506534474988734E-2</v>
      </c>
    </row>
    <row r="12" spans="1:18" x14ac:dyDescent="0.2">
      <c r="A12" s="247" t="s">
        <v>50</v>
      </c>
      <c r="B12" s="248" t="s">
        <v>51</v>
      </c>
      <c r="C12" s="253">
        <v>65</v>
      </c>
      <c r="D12" s="254">
        <v>31855777.590000007</v>
      </c>
      <c r="E12" s="253"/>
      <c r="F12" s="254"/>
      <c r="G12" s="254"/>
      <c r="H12" s="254"/>
      <c r="I12" s="333">
        <v>5</v>
      </c>
      <c r="J12" s="254">
        <v>-943199</v>
      </c>
      <c r="K12" s="253"/>
      <c r="L12" s="254"/>
      <c r="M12" s="253">
        <v>0</v>
      </c>
      <c r="N12" s="253">
        <v>70</v>
      </c>
      <c r="O12" s="254">
        <v>30912578.590000007</v>
      </c>
      <c r="P12" s="37">
        <v>2.9007525064319255</v>
      </c>
      <c r="Q12" s="37">
        <v>1.5772870662460567</v>
      </c>
    </row>
    <row r="13" spans="1:18" x14ac:dyDescent="0.2">
      <c r="A13" s="250" t="s">
        <v>52</v>
      </c>
      <c r="B13" s="249" t="s">
        <v>53</v>
      </c>
      <c r="C13" s="255">
        <v>16</v>
      </c>
      <c r="D13" s="256">
        <v>4692296.3</v>
      </c>
      <c r="E13" s="255"/>
      <c r="F13" s="256"/>
      <c r="G13" s="256"/>
      <c r="H13" s="256"/>
      <c r="I13" s="334"/>
      <c r="J13" s="256"/>
      <c r="K13" s="255"/>
      <c r="L13" s="256"/>
      <c r="M13" s="255">
        <v>0</v>
      </c>
      <c r="N13" s="255">
        <v>16</v>
      </c>
      <c r="O13" s="256">
        <v>4692296.3</v>
      </c>
      <c r="P13" s="39">
        <v>0.44031235419323345</v>
      </c>
      <c r="Q13" s="39">
        <v>0.36052275799909872</v>
      </c>
    </row>
    <row r="14" spans="1:18" x14ac:dyDescent="0.2">
      <c r="A14" s="247" t="s">
        <v>398</v>
      </c>
      <c r="B14" s="248" t="s">
        <v>399</v>
      </c>
      <c r="C14" s="253">
        <v>1</v>
      </c>
      <c r="D14" s="254">
        <v>419352.17</v>
      </c>
      <c r="E14" s="253"/>
      <c r="F14" s="254"/>
      <c r="G14" s="254"/>
      <c r="H14" s="254"/>
      <c r="I14" s="333"/>
      <c r="J14" s="254"/>
      <c r="K14" s="253"/>
      <c r="L14" s="254"/>
      <c r="M14" s="253">
        <v>0</v>
      </c>
      <c r="N14" s="253">
        <v>1</v>
      </c>
      <c r="O14" s="254">
        <v>419352.17</v>
      </c>
      <c r="P14" s="37">
        <v>3.9350869894712544E-2</v>
      </c>
      <c r="Q14" s="37">
        <v>2.253267237494367E-2</v>
      </c>
    </row>
    <row r="15" spans="1:18" x14ac:dyDescent="0.2">
      <c r="A15" s="250" t="s">
        <v>54</v>
      </c>
      <c r="B15" s="249" t="s">
        <v>55</v>
      </c>
      <c r="C15" s="255">
        <v>8</v>
      </c>
      <c r="D15" s="256">
        <v>4731197.58</v>
      </c>
      <c r="E15" s="255"/>
      <c r="F15" s="256"/>
      <c r="G15" s="256"/>
      <c r="H15" s="256"/>
      <c r="I15" s="334"/>
      <c r="J15" s="256"/>
      <c r="K15" s="255"/>
      <c r="L15" s="256"/>
      <c r="M15" s="255">
        <v>0</v>
      </c>
      <c r="N15" s="255">
        <v>8</v>
      </c>
      <c r="O15" s="256">
        <v>4731197.58</v>
      </c>
      <c r="P15" s="39">
        <v>0.44396274476595371</v>
      </c>
      <c r="Q15" s="39">
        <v>0.18026137899954936</v>
      </c>
    </row>
    <row r="16" spans="1:18" x14ac:dyDescent="0.2">
      <c r="A16" s="247" t="s">
        <v>321</v>
      </c>
      <c r="B16" s="248" t="s">
        <v>322</v>
      </c>
      <c r="C16" s="253">
        <v>3</v>
      </c>
      <c r="D16" s="254">
        <v>1450456</v>
      </c>
      <c r="E16" s="253"/>
      <c r="F16" s="254"/>
      <c r="G16" s="254"/>
      <c r="H16" s="254"/>
      <c r="I16" s="333"/>
      <c r="J16" s="254"/>
      <c r="K16" s="253"/>
      <c r="L16" s="254"/>
      <c r="M16" s="253">
        <v>0</v>
      </c>
      <c r="N16" s="253">
        <v>3</v>
      </c>
      <c r="O16" s="254">
        <v>1450456</v>
      </c>
      <c r="P16" s="37">
        <v>0.13610685582956486</v>
      </c>
      <c r="Q16" s="37">
        <v>6.7598017124831003E-2</v>
      </c>
    </row>
    <row r="17" spans="1:17" x14ac:dyDescent="0.2">
      <c r="A17" s="250" t="s">
        <v>56</v>
      </c>
      <c r="B17" s="249" t="s">
        <v>57</v>
      </c>
      <c r="C17" s="255">
        <v>1</v>
      </c>
      <c r="D17" s="256">
        <v>261590.39999999999</v>
      </c>
      <c r="E17" s="255"/>
      <c r="F17" s="256"/>
      <c r="G17" s="256"/>
      <c r="H17" s="256"/>
      <c r="I17" s="334"/>
      <c r="J17" s="256"/>
      <c r="K17" s="255"/>
      <c r="L17" s="256"/>
      <c r="M17" s="255">
        <v>0</v>
      </c>
      <c r="N17" s="255">
        <v>1</v>
      </c>
      <c r="O17" s="256">
        <v>261590.39999999999</v>
      </c>
      <c r="P17" s="39">
        <v>2.4546933419006302E-2</v>
      </c>
      <c r="Q17" s="39">
        <v>2.253267237494367E-2</v>
      </c>
    </row>
    <row r="18" spans="1:17" x14ac:dyDescent="0.2">
      <c r="A18" s="247" t="s">
        <v>286</v>
      </c>
      <c r="B18" s="248" t="s">
        <v>287</v>
      </c>
      <c r="C18" s="253">
        <v>45</v>
      </c>
      <c r="D18" s="254">
        <v>5269154.3899999997</v>
      </c>
      <c r="E18" s="253">
        <v>9</v>
      </c>
      <c r="F18" s="254">
        <v>97100.87999999999</v>
      </c>
      <c r="G18" s="254"/>
      <c r="H18" s="254"/>
      <c r="I18" s="333">
        <v>34</v>
      </c>
      <c r="J18" s="254">
        <v>-552362.44999999984</v>
      </c>
      <c r="K18" s="253"/>
      <c r="L18" s="254"/>
      <c r="M18" s="253">
        <v>0</v>
      </c>
      <c r="N18" s="253">
        <v>88</v>
      </c>
      <c r="O18" s="254">
        <v>4813892.8199999984</v>
      </c>
      <c r="P18" s="37">
        <v>0.45172264172833732</v>
      </c>
      <c r="Q18" s="37">
        <v>1.9828751689950428</v>
      </c>
    </row>
    <row r="19" spans="1:17" x14ac:dyDescent="0.2">
      <c r="A19" s="250" t="s">
        <v>58</v>
      </c>
      <c r="B19" s="249" t="s">
        <v>59</v>
      </c>
      <c r="C19" s="255">
        <v>16</v>
      </c>
      <c r="D19" s="256">
        <v>3441920.64</v>
      </c>
      <c r="E19" s="255">
        <v>1</v>
      </c>
      <c r="F19" s="256">
        <v>41280</v>
      </c>
      <c r="G19" s="256"/>
      <c r="H19" s="256"/>
      <c r="I19" s="334">
        <v>1</v>
      </c>
      <c r="J19" s="256">
        <v>-6104</v>
      </c>
      <c r="K19" s="255"/>
      <c r="L19" s="256"/>
      <c r="M19" s="255">
        <v>0</v>
      </c>
      <c r="N19" s="255">
        <v>18</v>
      </c>
      <c r="O19" s="256">
        <v>3477096.64</v>
      </c>
      <c r="P19" s="39">
        <v>0.32628131503881841</v>
      </c>
      <c r="Q19" s="39">
        <v>0.40558810274898605</v>
      </c>
    </row>
    <row r="20" spans="1:17" x14ac:dyDescent="0.2">
      <c r="A20" s="247" t="s">
        <v>60</v>
      </c>
      <c r="B20" s="248" t="s">
        <v>61</v>
      </c>
      <c r="C20" s="253">
        <v>2</v>
      </c>
      <c r="D20" s="254">
        <v>140799.20000000001</v>
      </c>
      <c r="E20" s="253"/>
      <c r="F20" s="254"/>
      <c r="G20" s="254"/>
      <c r="H20" s="254"/>
      <c r="I20" s="333"/>
      <c r="J20" s="254"/>
      <c r="K20" s="253"/>
      <c r="L20" s="254"/>
      <c r="M20" s="253">
        <v>0</v>
      </c>
      <c r="N20" s="253">
        <v>2</v>
      </c>
      <c r="O20" s="254">
        <v>140799.20000000001</v>
      </c>
      <c r="P20" s="37">
        <v>1.3212214927800685E-2</v>
      </c>
      <c r="Q20" s="37">
        <v>4.506534474988734E-2</v>
      </c>
    </row>
    <row r="21" spans="1:17" x14ac:dyDescent="0.2">
      <c r="A21" s="250" t="s">
        <v>62</v>
      </c>
      <c r="B21" s="249" t="s">
        <v>63</v>
      </c>
      <c r="C21" s="255">
        <v>11</v>
      </c>
      <c r="D21" s="256">
        <v>2670005.7999999998</v>
      </c>
      <c r="E21" s="255"/>
      <c r="F21" s="256"/>
      <c r="G21" s="256"/>
      <c r="H21" s="256"/>
      <c r="I21" s="334"/>
      <c r="J21" s="256"/>
      <c r="K21" s="255"/>
      <c r="L21" s="256"/>
      <c r="M21" s="255">
        <v>0</v>
      </c>
      <c r="N21" s="255">
        <v>11</v>
      </c>
      <c r="O21" s="256">
        <v>2670005.7999999998</v>
      </c>
      <c r="P21" s="39">
        <v>0.25054610031928026</v>
      </c>
      <c r="Q21" s="39">
        <v>0.24785939612438035</v>
      </c>
    </row>
    <row r="22" spans="1:17" x14ac:dyDescent="0.2">
      <c r="A22" s="247" t="s">
        <v>288</v>
      </c>
      <c r="B22" s="248" t="s">
        <v>289</v>
      </c>
      <c r="C22" s="253">
        <v>1</v>
      </c>
      <c r="D22" s="254">
        <v>396480</v>
      </c>
      <c r="E22" s="253"/>
      <c r="F22" s="254"/>
      <c r="G22" s="254"/>
      <c r="H22" s="254"/>
      <c r="I22" s="333"/>
      <c r="J22" s="254"/>
      <c r="K22" s="253"/>
      <c r="L22" s="254"/>
      <c r="M22" s="253">
        <v>0</v>
      </c>
      <c r="N22" s="253">
        <v>1</v>
      </c>
      <c r="O22" s="254">
        <v>396480</v>
      </c>
      <c r="P22" s="37">
        <v>3.7204607516054179E-2</v>
      </c>
      <c r="Q22" s="37">
        <v>2.253267237494367E-2</v>
      </c>
    </row>
    <row r="23" spans="1:17" x14ac:dyDescent="0.2">
      <c r="A23" s="250" t="s">
        <v>64</v>
      </c>
      <c r="B23" s="249" t="s">
        <v>65</v>
      </c>
      <c r="C23" s="255">
        <v>11</v>
      </c>
      <c r="D23" s="256">
        <v>3015922.51</v>
      </c>
      <c r="E23" s="255"/>
      <c r="F23" s="256"/>
      <c r="G23" s="256"/>
      <c r="H23" s="256"/>
      <c r="I23" s="334">
        <v>1</v>
      </c>
      <c r="J23" s="256">
        <v>-44000.88</v>
      </c>
      <c r="K23" s="255"/>
      <c r="L23" s="256"/>
      <c r="M23" s="255">
        <v>0</v>
      </c>
      <c r="N23" s="255">
        <v>12</v>
      </c>
      <c r="O23" s="256">
        <v>2971921.63</v>
      </c>
      <c r="P23" s="39">
        <v>0.27887706268316681</v>
      </c>
      <c r="Q23" s="39">
        <v>0.27039206849932401</v>
      </c>
    </row>
    <row r="24" spans="1:17" x14ac:dyDescent="0.2">
      <c r="A24" s="247" t="s">
        <v>66</v>
      </c>
      <c r="B24" s="248" t="s">
        <v>67</v>
      </c>
      <c r="C24" s="253">
        <v>2</v>
      </c>
      <c r="D24" s="254">
        <v>400330.20999999996</v>
      </c>
      <c r="E24" s="253"/>
      <c r="F24" s="254"/>
      <c r="G24" s="254"/>
      <c r="H24" s="254"/>
      <c r="I24" s="333">
        <v>1</v>
      </c>
      <c r="J24" s="254">
        <v>-3513.12</v>
      </c>
      <c r="K24" s="253"/>
      <c r="L24" s="254"/>
      <c r="M24" s="253">
        <v>0</v>
      </c>
      <c r="N24" s="253">
        <v>3</v>
      </c>
      <c r="O24" s="254">
        <v>396817.08999999997</v>
      </c>
      <c r="P24" s="37">
        <v>3.7236239127100348E-2</v>
      </c>
      <c r="Q24" s="37">
        <v>6.7598017124831003E-2</v>
      </c>
    </row>
    <row r="25" spans="1:17" x14ac:dyDescent="0.2">
      <c r="A25" s="250" t="s">
        <v>70</v>
      </c>
      <c r="B25" s="249" t="s">
        <v>71</v>
      </c>
      <c r="C25" s="255">
        <v>1573</v>
      </c>
      <c r="D25" s="256">
        <v>160861779.86000001</v>
      </c>
      <c r="E25" s="255">
        <v>23</v>
      </c>
      <c r="F25" s="256">
        <v>207693.62</v>
      </c>
      <c r="G25" s="256"/>
      <c r="H25" s="256"/>
      <c r="I25" s="334">
        <v>200</v>
      </c>
      <c r="J25" s="256">
        <v>-6823694.6700000027</v>
      </c>
      <c r="K25" s="255">
        <v>8</v>
      </c>
      <c r="L25" s="256">
        <v>-2385495.2500000005</v>
      </c>
      <c r="M25" s="255">
        <v>0</v>
      </c>
      <c r="N25" s="255">
        <v>1804</v>
      </c>
      <c r="O25" s="256">
        <v>151860283.55999991</v>
      </c>
      <c r="P25" s="39">
        <v>14.250156999411045</v>
      </c>
      <c r="Q25" s="39">
        <v>40.648940964398378</v>
      </c>
    </row>
    <row r="26" spans="1:17" x14ac:dyDescent="0.2">
      <c r="A26" s="247" t="s">
        <v>72</v>
      </c>
      <c r="B26" s="248" t="s">
        <v>73</v>
      </c>
      <c r="C26" s="253">
        <v>1</v>
      </c>
      <c r="D26" s="254">
        <v>16200</v>
      </c>
      <c r="E26" s="253"/>
      <c r="F26" s="254"/>
      <c r="G26" s="254"/>
      <c r="H26" s="254"/>
      <c r="I26" s="333"/>
      <c r="J26" s="254"/>
      <c r="K26" s="253"/>
      <c r="L26" s="254"/>
      <c r="M26" s="253">
        <v>0</v>
      </c>
      <c r="N26" s="253">
        <v>1</v>
      </c>
      <c r="O26" s="254">
        <v>16200</v>
      </c>
      <c r="P26" s="37">
        <v>1.5201640480227948E-3</v>
      </c>
      <c r="Q26" s="37">
        <v>2.253267237494367E-2</v>
      </c>
    </row>
    <row r="27" spans="1:17" x14ac:dyDescent="0.2">
      <c r="A27" s="250" t="s">
        <v>412</v>
      </c>
      <c r="B27" s="249" t="s">
        <v>413</v>
      </c>
      <c r="C27" s="255">
        <v>3</v>
      </c>
      <c r="D27" s="256">
        <v>402600</v>
      </c>
      <c r="E27" s="255"/>
      <c r="F27" s="256"/>
      <c r="G27" s="256"/>
      <c r="H27" s="256"/>
      <c r="I27" s="334"/>
      <c r="J27" s="256"/>
      <c r="K27" s="255"/>
      <c r="L27" s="256"/>
      <c r="M27" s="255">
        <v>0</v>
      </c>
      <c r="N27" s="255">
        <v>3</v>
      </c>
      <c r="O27" s="256">
        <v>402600</v>
      </c>
      <c r="P27" s="39">
        <v>3.7778891711973898E-2</v>
      </c>
      <c r="Q27" s="39">
        <v>6.7598017124831003E-2</v>
      </c>
    </row>
    <row r="28" spans="1:17" x14ac:dyDescent="0.2">
      <c r="A28" s="247" t="s">
        <v>74</v>
      </c>
      <c r="B28" s="248" t="s">
        <v>75</v>
      </c>
      <c r="C28" s="253">
        <v>8</v>
      </c>
      <c r="D28" s="254">
        <v>2793800</v>
      </c>
      <c r="E28" s="253"/>
      <c r="F28" s="254"/>
      <c r="G28" s="254"/>
      <c r="H28" s="254"/>
      <c r="I28" s="333"/>
      <c r="J28" s="254"/>
      <c r="K28" s="253"/>
      <c r="L28" s="254"/>
      <c r="M28" s="253">
        <v>0</v>
      </c>
      <c r="N28" s="253">
        <v>8</v>
      </c>
      <c r="O28" s="254">
        <v>2793800</v>
      </c>
      <c r="P28" s="37">
        <v>0.26216261218309161</v>
      </c>
      <c r="Q28" s="37">
        <v>0.18026137899954936</v>
      </c>
    </row>
    <row r="29" spans="1:17" ht="18.75" x14ac:dyDescent="0.2">
      <c r="A29" s="250" t="s">
        <v>76</v>
      </c>
      <c r="B29" s="249" t="s">
        <v>77</v>
      </c>
      <c r="C29" s="255">
        <v>3</v>
      </c>
      <c r="D29" s="256">
        <v>1062300</v>
      </c>
      <c r="E29" s="255"/>
      <c r="F29" s="256"/>
      <c r="G29" s="256"/>
      <c r="H29" s="256"/>
      <c r="I29" s="334"/>
      <c r="J29" s="256"/>
      <c r="K29" s="255"/>
      <c r="L29" s="256"/>
      <c r="M29" s="255">
        <v>0</v>
      </c>
      <c r="N29" s="255">
        <v>3</v>
      </c>
      <c r="O29" s="256">
        <v>1062300</v>
      </c>
      <c r="P29" s="39">
        <v>9.9683349889791037E-2</v>
      </c>
      <c r="Q29" s="39">
        <v>6.7598017124831003E-2</v>
      </c>
    </row>
    <row r="30" spans="1:17" x14ac:dyDescent="0.2">
      <c r="A30" s="247" t="s">
        <v>594</v>
      </c>
      <c r="B30" s="248" t="s">
        <v>595</v>
      </c>
      <c r="C30" s="253">
        <v>3</v>
      </c>
      <c r="D30" s="254">
        <v>581920.98</v>
      </c>
      <c r="E30" s="253"/>
      <c r="F30" s="254"/>
      <c r="G30" s="254"/>
      <c r="H30" s="254"/>
      <c r="I30" s="333"/>
      <c r="J30" s="254"/>
      <c r="K30" s="253"/>
      <c r="L30" s="254"/>
      <c r="M30" s="253">
        <v>0</v>
      </c>
      <c r="N30" s="253">
        <v>3</v>
      </c>
      <c r="O30" s="254">
        <v>581920.98</v>
      </c>
      <c r="P30" s="37">
        <v>5.4605885962110606E-2</v>
      </c>
      <c r="Q30" s="37">
        <v>6.7598017124831003E-2</v>
      </c>
    </row>
    <row r="31" spans="1:17" x14ac:dyDescent="0.2">
      <c r="A31" s="250" t="s">
        <v>78</v>
      </c>
      <c r="B31" s="249" t="s">
        <v>79</v>
      </c>
      <c r="C31" s="255">
        <v>4</v>
      </c>
      <c r="D31" s="256">
        <v>1384716</v>
      </c>
      <c r="E31" s="255"/>
      <c r="F31" s="256"/>
      <c r="G31" s="256"/>
      <c r="H31" s="256"/>
      <c r="I31" s="334"/>
      <c r="J31" s="256"/>
      <c r="K31" s="255"/>
      <c r="L31" s="256"/>
      <c r="M31" s="255">
        <v>0</v>
      </c>
      <c r="N31" s="255">
        <v>4</v>
      </c>
      <c r="O31" s="256">
        <v>1384716</v>
      </c>
      <c r="P31" s="39">
        <v>0.12993799258777361</v>
      </c>
      <c r="Q31" s="39">
        <v>9.013068949977468E-2</v>
      </c>
    </row>
    <row r="32" spans="1:17" x14ac:dyDescent="0.2">
      <c r="A32" s="247" t="s">
        <v>523</v>
      </c>
      <c r="B32" s="248" t="s">
        <v>524</v>
      </c>
      <c r="C32" s="253">
        <v>6</v>
      </c>
      <c r="D32" s="254">
        <v>463059.72</v>
      </c>
      <c r="E32" s="253"/>
      <c r="F32" s="254"/>
      <c r="G32" s="254"/>
      <c r="H32" s="254"/>
      <c r="I32" s="333"/>
      <c r="J32" s="254"/>
      <c r="K32" s="253"/>
      <c r="L32" s="254"/>
      <c r="M32" s="253">
        <v>0</v>
      </c>
      <c r="N32" s="253">
        <v>6</v>
      </c>
      <c r="O32" s="254">
        <v>463059.72</v>
      </c>
      <c r="P32" s="37">
        <v>4.3452267804413698E-2</v>
      </c>
      <c r="Q32" s="37">
        <v>0.13519603424966201</v>
      </c>
    </row>
    <row r="33" spans="1:17" x14ac:dyDescent="0.2">
      <c r="A33" s="250" t="s">
        <v>80</v>
      </c>
      <c r="B33" s="249" t="s">
        <v>610</v>
      </c>
      <c r="C33" s="255">
        <v>3</v>
      </c>
      <c r="D33" s="256">
        <v>1061082</v>
      </c>
      <c r="E33" s="255"/>
      <c r="F33" s="256"/>
      <c r="G33" s="256"/>
      <c r="H33" s="256"/>
      <c r="I33" s="334"/>
      <c r="J33" s="256"/>
      <c r="K33" s="255"/>
      <c r="L33" s="256"/>
      <c r="M33" s="255">
        <v>0</v>
      </c>
      <c r="N33" s="255">
        <v>3</v>
      </c>
      <c r="O33" s="256">
        <v>1061082</v>
      </c>
      <c r="P33" s="39">
        <v>9.9569056074328588E-2</v>
      </c>
      <c r="Q33" s="39">
        <v>6.7598017124831003E-2</v>
      </c>
    </row>
    <row r="34" spans="1:17" x14ac:dyDescent="0.2">
      <c r="A34" s="247" t="s">
        <v>81</v>
      </c>
      <c r="B34" s="248" t="s">
        <v>82</v>
      </c>
      <c r="C34" s="253">
        <v>1</v>
      </c>
      <c r="D34" s="254">
        <v>672000</v>
      </c>
      <c r="E34" s="253"/>
      <c r="F34" s="254"/>
      <c r="G34" s="254"/>
      <c r="H34" s="254"/>
      <c r="I34" s="333"/>
      <c r="J34" s="254"/>
      <c r="K34" s="253"/>
      <c r="L34" s="254"/>
      <c r="M34" s="253">
        <v>0</v>
      </c>
      <c r="N34" s="253">
        <v>1</v>
      </c>
      <c r="O34" s="254">
        <v>672000</v>
      </c>
      <c r="P34" s="37">
        <v>6.3058656806871491E-2</v>
      </c>
      <c r="Q34" s="37">
        <v>2.253267237494367E-2</v>
      </c>
    </row>
    <row r="35" spans="1:17" x14ac:dyDescent="0.2">
      <c r="A35" s="250" t="s">
        <v>465</v>
      </c>
      <c r="B35" s="249" t="s">
        <v>466</v>
      </c>
      <c r="C35" s="255">
        <v>3</v>
      </c>
      <c r="D35" s="256">
        <v>500002.4</v>
      </c>
      <c r="E35" s="255"/>
      <c r="F35" s="256"/>
      <c r="G35" s="256"/>
      <c r="H35" s="256"/>
      <c r="I35" s="334"/>
      <c r="J35" s="256"/>
      <c r="K35" s="255"/>
      <c r="L35" s="256"/>
      <c r="M35" s="255">
        <v>0</v>
      </c>
      <c r="N35" s="255">
        <v>3</v>
      </c>
      <c r="O35" s="256">
        <v>500002.4</v>
      </c>
      <c r="P35" s="39">
        <v>4.6918868666982264E-2</v>
      </c>
      <c r="Q35" s="39">
        <v>6.7598017124831003E-2</v>
      </c>
    </row>
    <row r="36" spans="1:17" x14ac:dyDescent="0.2">
      <c r="A36" s="247" t="s">
        <v>83</v>
      </c>
      <c r="B36" s="248" t="s">
        <v>84</v>
      </c>
      <c r="C36" s="253">
        <v>1</v>
      </c>
      <c r="D36" s="254">
        <v>241140</v>
      </c>
      <c r="E36" s="253"/>
      <c r="F36" s="254"/>
      <c r="G36" s="254"/>
      <c r="H36" s="254"/>
      <c r="I36" s="333"/>
      <c r="J36" s="254"/>
      <c r="K36" s="253"/>
      <c r="L36" s="254"/>
      <c r="M36" s="253">
        <v>0</v>
      </c>
      <c r="N36" s="253">
        <v>1</v>
      </c>
      <c r="O36" s="254">
        <v>241140</v>
      </c>
      <c r="P36" s="37">
        <v>2.2627923366680045E-2</v>
      </c>
      <c r="Q36" s="37">
        <v>2.253267237494367E-2</v>
      </c>
    </row>
    <row r="37" spans="1:17" x14ac:dyDescent="0.2">
      <c r="A37" s="250" t="s">
        <v>622</v>
      </c>
      <c r="B37" s="249" t="s">
        <v>623</v>
      </c>
      <c r="C37" s="255">
        <v>1</v>
      </c>
      <c r="D37" s="256">
        <v>50000</v>
      </c>
      <c r="E37" s="255"/>
      <c r="F37" s="256"/>
      <c r="G37" s="256"/>
      <c r="H37" s="256"/>
      <c r="I37" s="334"/>
      <c r="J37" s="256"/>
      <c r="K37" s="255"/>
      <c r="L37" s="256"/>
      <c r="M37" s="255">
        <v>0</v>
      </c>
      <c r="N37" s="255">
        <v>1</v>
      </c>
      <c r="O37" s="256">
        <v>50000</v>
      </c>
      <c r="P37" s="39">
        <v>4.6918643457493662E-3</v>
      </c>
      <c r="Q37" s="39">
        <v>2.253267237494367E-2</v>
      </c>
    </row>
    <row r="38" spans="1:17" x14ac:dyDescent="0.2">
      <c r="A38" s="247" t="s">
        <v>85</v>
      </c>
      <c r="B38" s="248" t="s">
        <v>86</v>
      </c>
      <c r="C38" s="253">
        <v>4</v>
      </c>
      <c r="D38" s="254">
        <v>374801</v>
      </c>
      <c r="E38" s="253"/>
      <c r="F38" s="254"/>
      <c r="G38" s="254"/>
      <c r="H38" s="254"/>
      <c r="I38" s="333"/>
      <c r="J38" s="254"/>
      <c r="K38" s="253"/>
      <c r="L38" s="254"/>
      <c r="M38" s="253">
        <v>0</v>
      </c>
      <c r="N38" s="253">
        <v>4</v>
      </c>
      <c r="O38" s="254">
        <v>374801</v>
      </c>
      <c r="P38" s="37">
        <v>3.5170308973024166E-2</v>
      </c>
      <c r="Q38" s="37">
        <v>9.013068949977468E-2</v>
      </c>
    </row>
    <row r="39" spans="1:17" x14ac:dyDescent="0.2">
      <c r="A39" s="250" t="s">
        <v>420</v>
      </c>
      <c r="B39" s="249" t="s">
        <v>421</v>
      </c>
      <c r="C39" s="255">
        <v>1</v>
      </c>
      <c r="D39" s="256">
        <v>704558.34</v>
      </c>
      <c r="E39" s="255"/>
      <c r="F39" s="256"/>
      <c r="G39" s="256"/>
      <c r="H39" s="256"/>
      <c r="I39" s="334"/>
      <c r="J39" s="256"/>
      <c r="K39" s="255"/>
      <c r="L39" s="256"/>
      <c r="M39" s="255">
        <v>0</v>
      </c>
      <c r="N39" s="255">
        <v>1</v>
      </c>
      <c r="O39" s="256">
        <v>704558.34</v>
      </c>
      <c r="P39" s="39">
        <v>6.6113843098927191E-2</v>
      </c>
      <c r="Q39" s="39">
        <v>2.253267237494367E-2</v>
      </c>
    </row>
    <row r="40" spans="1:17" ht="23.25" customHeight="1" x14ac:dyDescent="0.2">
      <c r="A40" s="247" t="s">
        <v>87</v>
      </c>
      <c r="B40" s="248" t="s">
        <v>88</v>
      </c>
      <c r="C40" s="253">
        <v>5</v>
      </c>
      <c r="D40" s="254">
        <v>465611.2</v>
      </c>
      <c r="E40" s="253"/>
      <c r="F40" s="254"/>
      <c r="G40" s="254"/>
      <c r="H40" s="254"/>
      <c r="I40" s="333"/>
      <c r="J40" s="254"/>
      <c r="K40" s="253"/>
      <c r="L40" s="254"/>
      <c r="M40" s="253">
        <v>0</v>
      </c>
      <c r="N40" s="253">
        <v>5</v>
      </c>
      <c r="O40" s="254">
        <v>465611.2</v>
      </c>
      <c r="P40" s="37">
        <v>4.369169176523155E-2</v>
      </c>
      <c r="Q40" s="37">
        <v>0.11266336187471834</v>
      </c>
    </row>
    <row r="41" spans="1:17" ht="18.75" x14ac:dyDescent="0.2">
      <c r="A41" s="250" t="s">
        <v>89</v>
      </c>
      <c r="B41" s="249" t="s">
        <v>90</v>
      </c>
      <c r="C41" s="255">
        <v>7</v>
      </c>
      <c r="D41" s="256">
        <v>1382309.2999999998</v>
      </c>
      <c r="E41" s="255"/>
      <c r="F41" s="256"/>
      <c r="G41" s="256"/>
      <c r="H41" s="256"/>
      <c r="I41" s="334"/>
      <c r="J41" s="256"/>
      <c r="K41" s="255"/>
      <c r="L41" s="256"/>
      <c r="M41" s="255">
        <v>0</v>
      </c>
      <c r="N41" s="255">
        <v>7</v>
      </c>
      <c r="O41" s="256">
        <v>1382309.2999999998</v>
      </c>
      <c r="P41" s="39">
        <v>0.12971215438935527</v>
      </c>
      <c r="Q41" s="39">
        <v>0.15772870662460567</v>
      </c>
    </row>
    <row r="42" spans="1:17" x14ac:dyDescent="0.2">
      <c r="A42" s="247" t="s">
        <v>91</v>
      </c>
      <c r="B42" s="248" t="s">
        <v>92</v>
      </c>
      <c r="C42" s="253">
        <v>4</v>
      </c>
      <c r="D42" s="254">
        <v>848336</v>
      </c>
      <c r="E42" s="253"/>
      <c r="F42" s="254"/>
      <c r="G42" s="254"/>
      <c r="H42" s="254"/>
      <c r="I42" s="333"/>
      <c r="J42" s="254"/>
      <c r="K42" s="253"/>
      <c r="L42" s="254"/>
      <c r="M42" s="253">
        <v>0</v>
      </c>
      <c r="N42" s="253">
        <v>4</v>
      </c>
      <c r="O42" s="254">
        <v>848336</v>
      </c>
      <c r="P42" s="37">
        <v>7.9605548632312687E-2</v>
      </c>
      <c r="Q42" s="37">
        <v>9.013068949977468E-2</v>
      </c>
    </row>
    <row r="43" spans="1:17" x14ac:dyDescent="0.2">
      <c r="A43" s="250" t="s">
        <v>93</v>
      </c>
      <c r="B43" s="249" t="s">
        <v>94</v>
      </c>
      <c r="C43" s="255">
        <v>7</v>
      </c>
      <c r="D43" s="256">
        <v>991990.12</v>
      </c>
      <c r="E43" s="255"/>
      <c r="F43" s="256"/>
      <c r="G43" s="256"/>
      <c r="H43" s="256"/>
      <c r="I43" s="334"/>
      <c r="J43" s="256"/>
      <c r="K43" s="255"/>
      <c r="L43" s="256"/>
      <c r="M43" s="255">
        <v>0</v>
      </c>
      <c r="N43" s="255">
        <v>7</v>
      </c>
      <c r="O43" s="256">
        <v>991990.12</v>
      </c>
      <c r="P43" s="39">
        <v>9.308566150727271E-2</v>
      </c>
      <c r="Q43" s="39">
        <v>0.15772870662460567</v>
      </c>
    </row>
    <row r="44" spans="1:17" x14ac:dyDescent="0.2">
      <c r="A44" s="247" t="s">
        <v>95</v>
      </c>
      <c r="B44" s="248" t="s">
        <v>96</v>
      </c>
      <c r="C44" s="253">
        <v>10</v>
      </c>
      <c r="D44" s="254">
        <v>1799136.57</v>
      </c>
      <c r="E44" s="253"/>
      <c r="F44" s="254"/>
      <c r="G44" s="254"/>
      <c r="H44" s="254"/>
      <c r="I44" s="333"/>
      <c r="J44" s="254"/>
      <c r="K44" s="253"/>
      <c r="L44" s="254"/>
      <c r="M44" s="253">
        <v>0</v>
      </c>
      <c r="N44" s="253">
        <v>10</v>
      </c>
      <c r="O44" s="254">
        <v>1799136.57</v>
      </c>
      <c r="P44" s="37">
        <v>0.16882609451833619</v>
      </c>
      <c r="Q44" s="37">
        <v>0.22532672374943669</v>
      </c>
    </row>
    <row r="45" spans="1:17" ht="18.75" x14ac:dyDescent="0.2">
      <c r="A45" s="250" t="s">
        <v>97</v>
      </c>
      <c r="B45" s="249" t="s">
        <v>98</v>
      </c>
      <c r="C45" s="255">
        <v>61</v>
      </c>
      <c r="D45" s="256">
        <v>10917614.609999998</v>
      </c>
      <c r="E45" s="255">
        <v>1</v>
      </c>
      <c r="F45" s="256">
        <v>54147.6</v>
      </c>
      <c r="G45" s="256"/>
      <c r="H45" s="256"/>
      <c r="I45" s="334"/>
      <c r="J45" s="256"/>
      <c r="K45" s="255"/>
      <c r="L45" s="256"/>
      <c r="M45" s="255">
        <v>1</v>
      </c>
      <c r="N45" s="255">
        <v>63</v>
      </c>
      <c r="O45" s="256">
        <v>10971762.209999997</v>
      </c>
      <c r="P45" s="39">
        <v>1.0295603984627852</v>
      </c>
      <c r="Q45" s="39">
        <v>1.4195583596214512</v>
      </c>
    </row>
    <row r="46" spans="1:17" x14ac:dyDescent="0.2">
      <c r="A46" s="247" t="s">
        <v>99</v>
      </c>
      <c r="B46" s="248" t="s">
        <v>100</v>
      </c>
      <c r="C46" s="253">
        <v>41</v>
      </c>
      <c r="D46" s="254">
        <v>10911160.6</v>
      </c>
      <c r="E46" s="253"/>
      <c r="F46" s="254"/>
      <c r="G46" s="254"/>
      <c r="H46" s="254"/>
      <c r="I46" s="333"/>
      <c r="J46" s="254"/>
      <c r="K46" s="253"/>
      <c r="L46" s="254"/>
      <c r="M46" s="253">
        <v>0</v>
      </c>
      <c r="N46" s="253">
        <v>41</v>
      </c>
      <c r="O46" s="254">
        <v>10911160.6</v>
      </c>
      <c r="P46" s="37">
        <v>1.0238737077977054</v>
      </c>
      <c r="Q46" s="37">
        <v>0.92383956737269035</v>
      </c>
    </row>
    <row r="47" spans="1:17" ht="18.75" x14ac:dyDescent="0.2">
      <c r="A47" s="250" t="s">
        <v>629</v>
      </c>
      <c r="B47" s="249" t="s">
        <v>630</v>
      </c>
      <c r="C47" s="255">
        <v>4</v>
      </c>
      <c r="D47" s="256">
        <v>375127.67</v>
      </c>
      <c r="E47" s="255"/>
      <c r="F47" s="256"/>
      <c r="G47" s="256"/>
      <c r="H47" s="256"/>
      <c r="I47" s="334"/>
      <c r="J47" s="256"/>
      <c r="K47" s="255"/>
      <c r="L47" s="256"/>
      <c r="M47" s="255">
        <v>0</v>
      </c>
      <c r="N47" s="255">
        <v>4</v>
      </c>
      <c r="O47" s="256">
        <v>375127.67</v>
      </c>
      <c r="P47" s="39">
        <v>3.5200962799540686E-2</v>
      </c>
      <c r="Q47" s="39">
        <v>9.013068949977468E-2</v>
      </c>
    </row>
    <row r="48" spans="1:17" x14ac:dyDescent="0.2">
      <c r="A48" s="247" t="s">
        <v>482</v>
      </c>
      <c r="B48" s="248" t="s">
        <v>483</v>
      </c>
      <c r="C48" s="253">
        <v>7</v>
      </c>
      <c r="D48" s="254">
        <v>624002.78</v>
      </c>
      <c r="E48" s="253"/>
      <c r="F48" s="254"/>
      <c r="G48" s="254"/>
      <c r="H48" s="254"/>
      <c r="I48" s="333"/>
      <c r="J48" s="254"/>
      <c r="K48" s="253"/>
      <c r="L48" s="254"/>
      <c r="M48" s="253">
        <v>0</v>
      </c>
      <c r="N48" s="253">
        <v>7</v>
      </c>
      <c r="O48" s="254">
        <v>624002.78</v>
      </c>
      <c r="P48" s="37">
        <v>5.8554727902609717E-2</v>
      </c>
      <c r="Q48" s="37">
        <v>0.15772870662460567</v>
      </c>
    </row>
    <row r="49" spans="1:17" x14ac:dyDescent="0.2">
      <c r="A49" s="250" t="s">
        <v>263</v>
      </c>
      <c r="B49" s="249" t="s">
        <v>264</v>
      </c>
      <c r="C49" s="255">
        <v>1</v>
      </c>
      <c r="D49" s="256">
        <v>540000</v>
      </c>
      <c r="E49" s="255"/>
      <c r="F49" s="256"/>
      <c r="G49" s="256"/>
      <c r="H49" s="256"/>
      <c r="I49" s="334"/>
      <c r="J49" s="256"/>
      <c r="K49" s="255"/>
      <c r="L49" s="256"/>
      <c r="M49" s="255">
        <v>0</v>
      </c>
      <c r="N49" s="255">
        <v>1</v>
      </c>
      <c r="O49" s="256">
        <v>540000</v>
      </c>
      <c r="P49" s="39">
        <v>5.0672134934093158E-2</v>
      </c>
      <c r="Q49" s="39">
        <v>2.253267237494367E-2</v>
      </c>
    </row>
    <row r="50" spans="1:17" ht="28.5" customHeight="1" x14ac:dyDescent="0.2">
      <c r="A50" s="247" t="s">
        <v>265</v>
      </c>
      <c r="B50" s="248" t="s">
        <v>266</v>
      </c>
      <c r="C50" s="253">
        <v>4</v>
      </c>
      <c r="D50" s="254">
        <v>1245363</v>
      </c>
      <c r="E50" s="253"/>
      <c r="F50" s="254"/>
      <c r="G50" s="254"/>
      <c r="H50" s="254"/>
      <c r="I50" s="333"/>
      <c r="J50" s="254"/>
      <c r="K50" s="253"/>
      <c r="L50" s="254"/>
      <c r="M50" s="253">
        <v>0</v>
      </c>
      <c r="N50" s="253">
        <v>4</v>
      </c>
      <c r="O50" s="254">
        <v>1245363</v>
      </c>
      <c r="P50" s="37">
        <v>0.11686148514430937</v>
      </c>
      <c r="Q50" s="37">
        <v>9.013068949977468E-2</v>
      </c>
    </row>
    <row r="51" spans="1:17" x14ac:dyDescent="0.2">
      <c r="A51" s="250" t="s">
        <v>529</v>
      </c>
      <c r="B51" s="249" t="s">
        <v>530</v>
      </c>
      <c r="C51" s="255">
        <v>4</v>
      </c>
      <c r="D51" s="256">
        <v>745483.58000000007</v>
      </c>
      <c r="E51" s="255"/>
      <c r="F51" s="256"/>
      <c r="G51" s="256"/>
      <c r="H51" s="256"/>
      <c r="I51" s="334"/>
      <c r="J51" s="256"/>
      <c r="K51" s="255"/>
      <c r="L51" s="256"/>
      <c r="M51" s="255">
        <v>0</v>
      </c>
      <c r="N51" s="255">
        <v>4</v>
      </c>
      <c r="O51" s="256">
        <v>745483.58000000007</v>
      </c>
      <c r="P51" s="39">
        <v>6.9954156586871916E-2</v>
      </c>
      <c r="Q51" s="39">
        <v>9.013068949977468E-2</v>
      </c>
    </row>
    <row r="52" spans="1:17" x14ac:dyDescent="0.2">
      <c r="A52" s="247" t="s">
        <v>101</v>
      </c>
      <c r="B52" s="248" t="s">
        <v>102</v>
      </c>
      <c r="C52" s="253">
        <v>9</v>
      </c>
      <c r="D52" s="254">
        <v>2017120</v>
      </c>
      <c r="E52" s="253"/>
      <c r="F52" s="254"/>
      <c r="G52" s="254"/>
      <c r="H52" s="254"/>
      <c r="I52" s="333"/>
      <c r="J52" s="254"/>
      <c r="K52" s="253"/>
      <c r="L52" s="254"/>
      <c r="M52" s="253">
        <v>0</v>
      </c>
      <c r="N52" s="253">
        <v>9</v>
      </c>
      <c r="O52" s="254">
        <v>2017120</v>
      </c>
      <c r="P52" s="37">
        <v>0.18928106818195925</v>
      </c>
      <c r="Q52" s="37">
        <v>0.20279405137449302</v>
      </c>
    </row>
    <row r="53" spans="1:17" x14ac:dyDescent="0.2">
      <c r="A53" s="250" t="s">
        <v>103</v>
      </c>
      <c r="B53" s="249" t="s">
        <v>104</v>
      </c>
      <c r="C53" s="255">
        <v>9</v>
      </c>
      <c r="D53" s="256">
        <v>1965179.64</v>
      </c>
      <c r="E53" s="255"/>
      <c r="F53" s="256"/>
      <c r="G53" s="256"/>
      <c r="H53" s="256"/>
      <c r="I53" s="334"/>
      <c r="J53" s="256"/>
      <c r="K53" s="255"/>
      <c r="L53" s="256"/>
      <c r="M53" s="255">
        <v>0</v>
      </c>
      <c r="N53" s="255">
        <v>9</v>
      </c>
      <c r="O53" s="256">
        <v>1965179.64</v>
      </c>
      <c r="P53" s="39">
        <v>0.1844071257181715</v>
      </c>
      <c r="Q53" s="39">
        <v>0.20279405137449302</v>
      </c>
    </row>
    <row r="54" spans="1:17" x14ac:dyDescent="0.2">
      <c r="A54" s="247" t="s">
        <v>105</v>
      </c>
      <c r="B54" s="248" t="s">
        <v>106</v>
      </c>
      <c r="C54" s="253">
        <v>1</v>
      </c>
      <c r="D54" s="254">
        <v>358650</v>
      </c>
      <c r="E54" s="253"/>
      <c r="F54" s="254"/>
      <c r="G54" s="254"/>
      <c r="H54" s="254"/>
      <c r="I54" s="333"/>
      <c r="J54" s="254"/>
      <c r="K54" s="253"/>
      <c r="L54" s="254"/>
      <c r="M54" s="253">
        <v>0</v>
      </c>
      <c r="N54" s="253">
        <v>1</v>
      </c>
      <c r="O54" s="254">
        <v>358650</v>
      </c>
      <c r="P54" s="37">
        <v>3.3654742952060203E-2</v>
      </c>
      <c r="Q54" s="37">
        <v>2.253267237494367E-2</v>
      </c>
    </row>
    <row r="55" spans="1:17" ht="18.75" x14ac:dyDescent="0.2">
      <c r="A55" s="250" t="s">
        <v>511</v>
      </c>
      <c r="B55" s="249" t="s">
        <v>512</v>
      </c>
      <c r="C55" s="255">
        <v>1</v>
      </c>
      <c r="D55" s="256">
        <v>596292</v>
      </c>
      <c r="E55" s="255"/>
      <c r="F55" s="256"/>
      <c r="G55" s="256"/>
      <c r="H55" s="256"/>
      <c r="I55" s="334"/>
      <c r="J55" s="256"/>
      <c r="K55" s="255"/>
      <c r="L55" s="256"/>
      <c r="M55" s="255">
        <v>0</v>
      </c>
      <c r="N55" s="255">
        <v>1</v>
      </c>
      <c r="O55" s="256">
        <v>596292</v>
      </c>
      <c r="P55" s="39">
        <v>5.5954423489111622E-2</v>
      </c>
      <c r="Q55" s="39">
        <v>2.253267237494367E-2</v>
      </c>
    </row>
    <row r="56" spans="1:17" ht="18.75" x14ac:dyDescent="0.2">
      <c r="A56" s="247" t="s">
        <v>109</v>
      </c>
      <c r="B56" s="248" t="s">
        <v>110</v>
      </c>
      <c r="C56" s="253">
        <v>13</v>
      </c>
      <c r="D56" s="254">
        <v>3905468.17</v>
      </c>
      <c r="E56" s="253"/>
      <c r="F56" s="254"/>
      <c r="G56" s="254"/>
      <c r="H56" s="254"/>
      <c r="I56" s="333"/>
      <c r="J56" s="254"/>
      <c r="K56" s="253"/>
      <c r="L56" s="254"/>
      <c r="M56" s="253">
        <v>1</v>
      </c>
      <c r="N56" s="253">
        <v>14</v>
      </c>
      <c r="O56" s="254">
        <v>3905468.17</v>
      </c>
      <c r="P56" s="37">
        <v>0.3664785372056405</v>
      </c>
      <c r="Q56" s="37">
        <v>0.31545741324921134</v>
      </c>
    </row>
    <row r="57" spans="1:17" x14ac:dyDescent="0.2">
      <c r="A57" s="250" t="s">
        <v>364</v>
      </c>
      <c r="B57" s="249" t="s">
        <v>365</v>
      </c>
      <c r="C57" s="255">
        <v>8</v>
      </c>
      <c r="D57" s="256">
        <v>1338844.74</v>
      </c>
      <c r="E57" s="255"/>
      <c r="F57" s="256"/>
      <c r="G57" s="256"/>
      <c r="H57" s="256"/>
      <c r="I57" s="334"/>
      <c r="J57" s="256"/>
      <c r="K57" s="255"/>
      <c r="L57" s="256"/>
      <c r="M57" s="255">
        <v>1</v>
      </c>
      <c r="N57" s="255">
        <v>9</v>
      </c>
      <c r="O57" s="256">
        <v>1338844.74</v>
      </c>
      <c r="P57" s="39">
        <v>0.12563355800200163</v>
      </c>
      <c r="Q57" s="39">
        <v>0.20279405137449302</v>
      </c>
    </row>
    <row r="58" spans="1:17" ht="23.25" customHeight="1" x14ac:dyDescent="0.2">
      <c r="A58" s="247" t="s">
        <v>290</v>
      </c>
      <c r="B58" s="248" t="s">
        <v>291</v>
      </c>
      <c r="C58" s="253">
        <v>19</v>
      </c>
      <c r="D58" s="254">
        <v>1169886.52</v>
      </c>
      <c r="E58" s="253"/>
      <c r="F58" s="254"/>
      <c r="G58" s="254"/>
      <c r="H58" s="254"/>
      <c r="I58" s="333"/>
      <c r="J58" s="254"/>
      <c r="K58" s="253"/>
      <c r="L58" s="254"/>
      <c r="M58" s="253">
        <v>0</v>
      </c>
      <c r="N58" s="253">
        <v>19</v>
      </c>
      <c r="O58" s="254">
        <v>1169886.52</v>
      </c>
      <c r="P58" s="37">
        <v>0.10977897703521607</v>
      </c>
      <c r="Q58" s="37">
        <v>0.42812077512392971</v>
      </c>
    </row>
    <row r="59" spans="1:17" x14ac:dyDescent="0.2">
      <c r="A59" s="250" t="s">
        <v>113</v>
      </c>
      <c r="B59" s="249" t="s">
        <v>114</v>
      </c>
      <c r="C59" s="255">
        <v>216</v>
      </c>
      <c r="D59" s="256">
        <v>19971466.319999993</v>
      </c>
      <c r="E59" s="255">
        <v>3</v>
      </c>
      <c r="F59" s="256">
        <v>39986.400000000001</v>
      </c>
      <c r="G59" s="256"/>
      <c r="H59" s="256"/>
      <c r="I59" s="334">
        <v>1</v>
      </c>
      <c r="J59" s="256">
        <v>-19500</v>
      </c>
      <c r="K59" s="255">
        <v>1</v>
      </c>
      <c r="L59" s="256">
        <v>-376950</v>
      </c>
      <c r="M59" s="255">
        <v>0</v>
      </c>
      <c r="N59" s="255">
        <v>221</v>
      </c>
      <c r="O59" s="256">
        <v>19615002.719999991</v>
      </c>
      <c r="P59" s="39">
        <v>1.8406186380748959</v>
      </c>
      <c r="Q59" s="39">
        <v>4.9797205948625507</v>
      </c>
    </row>
    <row r="60" spans="1:17" x14ac:dyDescent="0.2">
      <c r="A60" s="247" t="s">
        <v>115</v>
      </c>
      <c r="B60" s="248" t="s">
        <v>116</v>
      </c>
      <c r="C60" s="253">
        <v>145</v>
      </c>
      <c r="D60" s="254">
        <v>17358548.250000004</v>
      </c>
      <c r="E60" s="253">
        <v>5</v>
      </c>
      <c r="F60" s="254">
        <v>65526.7</v>
      </c>
      <c r="G60" s="254"/>
      <c r="H60" s="254"/>
      <c r="I60" s="333">
        <v>5</v>
      </c>
      <c r="J60" s="254">
        <v>-73843.56</v>
      </c>
      <c r="K60" s="253">
        <v>1</v>
      </c>
      <c r="L60" s="254">
        <v>-209640</v>
      </c>
      <c r="M60" s="253">
        <v>4</v>
      </c>
      <c r="N60" s="253">
        <v>160</v>
      </c>
      <c r="O60" s="254">
        <v>17140591.390000004</v>
      </c>
      <c r="P60" s="37">
        <v>1.6084265921559919</v>
      </c>
      <c r="Q60" s="37">
        <v>3.605227579990987</v>
      </c>
    </row>
    <row r="61" spans="1:17" x14ac:dyDescent="0.2">
      <c r="A61" s="250" t="s">
        <v>117</v>
      </c>
      <c r="B61" s="249" t="s">
        <v>118</v>
      </c>
      <c r="C61" s="255">
        <v>19</v>
      </c>
      <c r="D61" s="256">
        <v>2228958.3999999994</v>
      </c>
      <c r="E61" s="255"/>
      <c r="F61" s="256"/>
      <c r="G61" s="256"/>
      <c r="H61" s="256"/>
      <c r="I61" s="334"/>
      <c r="J61" s="256"/>
      <c r="K61" s="255"/>
      <c r="L61" s="256"/>
      <c r="M61" s="255">
        <v>0</v>
      </c>
      <c r="N61" s="255">
        <v>19</v>
      </c>
      <c r="O61" s="256">
        <v>2228958.3999999994</v>
      </c>
      <c r="P61" s="39">
        <v>0.20915940890237103</v>
      </c>
      <c r="Q61" s="39">
        <v>0.42812077512392971</v>
      </c>
    </row>
    <row r="62" spans="1:17" ht="25.5" customHeight="1" x14ac:dyDescent="0.2">
      <c r="A62" s="247" t="s">
        <v>119</v>
      </c>
      <c r="B62" s="248" t="s">
        <v>120</v>
      </c>
      <c r="C62" s="253">
        <v>54</v>
      </c>
      <c r="D62" s="254">
        <v>21726874.850000001</v>
      </c>
      <c r="E62" s="253"/>
      <c r="F62" s="254"/>
      <c r="G62" s="254"/>
      <c r="H62" s="254"/>
      <c r="I62" s="333"/>
      <c r="J62" s="254"/>
      <c r="K62" s="253"/>
      <c r="L62" s="254"/>
      <c r="M62" s="253">
        <v>0</v>
      </c>
      <c r="N62" s="253">
        <v>54</v>
      </c>
      <c r="O62" s="254">
        <v>21726874.850000001</v>
      </c>
      <c r="P62" s="37">
        <v>2.0387909890654723</v>
      </c>
      <c r="Q62" s="37">
        <v>1.2167643082469581</v>
      </c>
    </row>
    <row r="63" spans="1:17" x14ac:dyDescent="0.2">
      <c r="A63" s="250" t="s">
        <v>513</v>
      </c>
      <c r="B63" s="249" t="s">
        <v>514</v>
      </c>
      <c r="C63" s="255">
        <v>2</v>
      </c>
      <c r="D63" s="256">
        <v>778603</v>
      </c>
      <c r="E63" s="255"/>
      <c r="F63" s="256"/>
      <c r="G63" s="256"/>
      <c r="H63" s="256"/>
      <c r="I63" s="334"/>
      <c r="J63" s="256"/>
      <c r="K63" s="255"/>
      <c r="L63" s="256"/>
      <c r="M63" s="255">
        <v>0</v>
      </c>
      <c r="N63" s="255">
        <v>2</v>
      </c>
      <c r="O63" s="256">
        <v>778603</v>
      </c>
      <c r="P63" s="39">
        <v>7.3061993103869877E-2</v>
      </c>
      <c r="Q63" s="39">
        <v>4.506534474988734E-2</v>
      </c>
    </row>
    <row r="64" spans="1:17" ht="18.75" x14ac:dyDescent="0.2">
      <c r="A64" s="247" t="s">
        <v>121</v>
      </c>
      <c r="B64" s="248" t="s">
        <v>122</v>
      </c>
      <c r="C64" s="253">
        <v>7</v>
      </c>
      <c r="D64" s="254">
        <v>1502465.25</v>
      </c>
      <c r="E64" s="253"/>
      <c r="F64" s="254"/>
      <c r="G64" s="254"/>
      <c r="H64" s="254"/>
      <c r="I64" s="333"/>
      <c r="J64" s="254"/>
      <c r="K64" s="253"/>
      <c r="L64" s="254"/>
      <c r="M64" s="253">
        <v>0</v>
      </c>
      <c r="N64" s="253">
        <v>7</v>
      </c>
      <c r="O64" s="254">
        <v>1502465.25</v>
      </c>
      <c r="P64" s="37">
        <v>0.14098726274404816</v>
      </c>
      <c r="Q64" s="37">
        <v>0.15772870662460567</v>
      </c>
    </row>
    <row r="65" spans="1:17" x14ac:dyDescent="0.2">
      <c r="A65" s="250" t="s">
        <v>484</v>
      </c>
      <c r="B65" s="249" t="s">
        <v>485</v>
      </c>
      <c r="C65" s="255">
        <v>1</v>
      </c>
      <c r="D65" s="256">
        <v>399999.6</v>
      </c>
      <c r="E65" s="255"/>
      <c r="F65" s="256"/>
      <c r="G65" s="256"/>
      <c r="H65" s="256"/>
      <c r="I65" s="334"/>
      <c r="J65" s="256"/>
      <c r="K65" s="255"/>
      <c r="L65" s="256"/>
      <c r="M65" s="255">
        <v>0</v>
      </c>
      <c r="N65" s="255">
        <v>1</v>
      </c>
      <c r="O65" s="256">
        <v>399999.6</v>
      </c>
      <c r="P65" s="39">
        <v>3.7534877231080163E-2</v>
      </c>
      <c r="Q65" s="39">
        <v>2.253267237494367E-2</v>
      </c>
    </row>
    <row r="66" spans="1:17" x14ac:dyDescent="0.2">
      <c r="A66" s="247" t="s">
        <v>123</v>
      </c>
      <c r="B66" s="248" t="s">
        <v>124</v>
      </c>
      <c r="C66" s="253">
        <v>4</v>
      </c>
      <c r="D66" s="254">
        <v>1216934.4000000001</v>
      </c>
      <c r="E66" s="253"/>
      <c r="F66" s="254"/>
      <c r="G66" s="254"/>
      <c r="H66" s="254"/>
      <c r="I66" s="333"/>
      <c r="J66" s="254"/>
      <c r="K66" s="253"/>
      <c r="L66" s="254"/>
      <c r="M66" s="253">
        <v>0</v>
      </c>
      <c r="N66" s="253">
        <v>4</v>
      </c>
      <c r="O66" s="254">
        <v>1216934.4000000001</v>
      </c>
      <c r="P66" s="37">
        <v>0.11419382244951798</v>
      </c>
      <c r="Q66" s="37">
        <v>9.013068949977468E-2</v>
      </c>
    </row>
    <row r="67" spans="1:17" x14ac:dyDescent="0.2">
      <c r="A67" s="250" t="s">
        <v>125</v>
      </c>
      <c r="B67" s="249" t="s">
        <v>126</v>
      </c>
      <c r="C67" s="255">
        <v>3</v>
      </c>
      <c r="D67" s="256">
        <v>615166.80000000005</v>
      </c>
      <c r="E67" s="255"/>
      <c r="F67" s="256"/>
      <c r="G67" s="256"/>
      <c r="H67" s="256"/>
      <c r="I67" s="334"/>
      <c r="J67" s="256"/>
      <c r="K67" s="255"/>
      <c r="L67" s="256"/>
      <c r="M67" s="255">
        <v>0</v>
      </c>
      <c r="N67" s="255">
        <v>3</v>
      </c>
      <c r="O67" s="256">
        <v>615166.80000000005</v>
      </c>
      <c r="P67" s="39">
        <v>5.7725583512174633E-2</v>
      </c>
      <c r="Q67" s="39">
        <v>6.7598017124831003E-2</v>
      </c>
    </row>
    <row r="68" spans="1:17" x14ac:dyDescent="0.2">
      <c r="A68" s="247" t="s">
        <v>533</v>
      </c>
      <c r="B68" s="248" t="s">
        <v>534</v>
      </c>
      <c r="C68" s="253">
        <v>1</v>
      </c>
      <c r="D68" s="254">
        <v>772595.5</v>
      </c>
      <c r="E68" s="253"/>
      <c r="F68" s="254"/>
      <c r="G68" s="254"/>
      <c r="H68" s="254"/>
      <c r="I68" s="333"/>
      <c r="J68" s="254"/>
      <c r="K68" s="253"/>
      <c r="L68" s="254"/>
      <c r="M68" s="253">
        <v>0</v>
      </c>
      <c r="N68" s="253">
        <v>1</v>
      </c>
      <c r="O68" s="254">
        <v>772595.5</v>
      </c>
      <c r="P68" s="37">
        <v>7.2498265602728096E-2</v>
      </c>
      <c r="Q68" s="37">
        <v>2.253267237494367E-2</v>
      </c>
    </row>
    <row r="69" spans="1:17" ht="24.75" customHeight="1" x14ac:dyDescent="0.2">
      <c r="A69" s="250" t="s">
        <v>383</v>
      </c>
      <c r="B69" s="249" t="s">
        <v>384</v>
      </c>
      <c r="C69" s="255">
        <v>8</v>
      </c>
      <c r="D69" s="256">
        <v>3007571.6</v>
      </c>
      <c r="E69" s="255"/>
      <c r="F69" s="256"/>
      <c r="G69" s="256"/>
      <c r="H69" s="256"/>
      <c r="I69" s="334"/>
      <c r="J69" s="256"/>
      <c r="K69" s="255"/>
      <c r="L69" s="256"/>
      <c r="M69" s="255">
        <v>0</v>
      </c>
      <c r="N69" s="255">
        <v>8</v>
      </c>
      <c r="O69" s="256">
        <v>3007571.6</v>
      </c>
      <c r="P69" s="39">
        <v>0.28222235914656751</v>
      </c>
      <c r="Q69" s="39">
        <v>0.18026137899954936</v>
      </c>
    </row>
    <row r="70" spans="1:17" ht="22.5" customHeight="1" x14ac:dyDescent="0.2">
      <c r="A70" s="247" t="s">
        <v>129</v>
      </c>
      <c r="B70" s="248" t="s">
        <v>130</v>
      </c>
      <c r="C70" s="253">
        <v>2</v>
      </c>
      <c r="D70" s="254">
        <v>876259.99</v>
      </c>
      <c r="E70" s="253"/>
      <c r="F70" s="254"/>
      <c r="G70" s="254"/>
      <c r="H70" s="254"/>
      <c r="I70" s="333"/>
      <c r="J70" s="254"/>
      <c r="K70" s="253"/>
      <c r="L70" s="254"/>
      <c r="M70" s="253">
        <v>0</v>
      </c>
      <c r="N70" s="253">
        <v>2</v>
      </c>
      <c r="O70" s="254">
        <v>876259.99</v>
      </c>
      <c r="P70" s="37">
        <v>8.2225860093753933E-2</v>
      </c>
      <c r="Q70" s="37">
        <v>4.506534474988734E-2</v>
      </c>
    </row>
    <row r="71" spans="1:17" x14ac:dyDescent="0.2">
      <c r="A71" s="250" t="s">
        <v>461</v>
      </c>
      <c r="B71" s="249" t="s">
        <v>462</v>
      </c>
      <c r="C71" s="255">
        <v>1</v>
      </c>
      <c r="D71" s="256">
        <v>412523.28</v>
      </c>
      <c r="E71" s="255"/>
      <c r="F71" s="256"/>
      <c r="G71" s="256"/>
      <c r="H71" s="256"/>
      <c r="I71" s="334"/>
      <c r="J71" s="256"/>
      <c r="K71" s="255"/>
      <c r="L71" s="256"/>
      <c r="M71" s="255">
        <v>0</v>
      </c>
      <c r="N71" s="255">
        <v>1</v>
      </c>
      <c r="O71" s="256">
        <v>412523.28</v>
      </c>
      <c r="P71" s="39">
        <v>3.8710065384471658E-2</v>
      </c>
      <c r="Q71" s="39">
        <v>2.253267237494367E-2</v>
      </c>
    </row>
    <row r="72" spans="1:17" x14ac:dyDescent="0.2">
      <c r="A72" s="247" t="s">
        <v>486</v>
      </c>
      <c r="B72" s="248" t="s">
        <v>487</v>
      </c>
      <c r="C72" s="253">
        <v>2</v>
      </c>
      <c r="D72" s="254">
        <v>392400</v>
      </c>
      <c r="E72" s="253"/>
      <c r="F72" s="254"/>
      <c r="G72" s="254"/>
      <c r="H72" s="254"/>
      <c r="I72" s="333"/>
      <c r="J72" s="254"/>
      <c r="K72" s="253"/>
      <c r="L72" s="254"/>
      <c r="M72" s="253">
        <v>0</v>
      </c>
      <c r="N72" s="253">
        <v>2</v>
      </c>
      <c r="O72" s="254">
        <v>392400</v>
      </c>
      <c r="P72" s="37">
        <v>3.6821751385441026E-2</v>
      </c>
      <c r="Q72" s="37">
        <v>4.506534474988734E-2</v>
      </c>
    </row>
    <row r="73" spans="1:17" x14ac:dyDescent="0.2">
      <c r="A73" s="250" t="s">
        <v>379</v>
      </c>
      <c r="B73" s="249" t="s">
        <v>380</v>
      </c>
      <c r="C73" s="255">
        <v>4</v>
      </c>
      <c r="D73" s="256">
        <v>1098648</v>
      </c>
      <c r="E73" s="255"/>
      <c r="F73" s="256"/>
      <c r="G73" s="256"/>
      <c r="H73" s="256"/>
      <c r="I73" s="334"/>
      <c r="J73" s="256"/>
      <c r="K73" s="255"/>
      <c r="L73" s="256"/>
      <c r="M73" s="255">
        <v>0</v>
      </c>
      <c r="N73" s="255">
        <v>4</v>
      </c>
      <c r="O73" s="256">
        <v>1098648</v>
      </c>
      <c r="P73" s="39">
        <v>0.103094147594577</v>
      </c>
      <c r="Q73" s="39">
        <v>9.013068949977468E-2</v>
      </c>
    </row>
    <row r="74" spans="1:17" x14ac:dyDescent="0.2">
      <c r="A74" s="247" t="s">
        <v>488</v>
      </c>
      <c r="B74" s="248" t="s">
        <v>489</v>
      </c>
      <c r="C74" s="253">
        <v>1</v>
      </c>
      <c r="D74" s="254">
        <v>527499</v>
      </c>
      <c r="E74" s="253"/>
      <c r="F74" s="254"/>
      <c r="G74" s="254"/>
      <c r="H74" s="254"/>
      <c r="I74" s="333"/>
      <c r="J74" s="254"/>
      <c r="K74" s="253"/>
      <c r="L74" s="254"/>
      <c r="M74" s="253">
        <v>0</v>
      </c>
      <c r="N74" s="253">
        <v>1</v>
      </c>
      <c r="O74" s="254">
        <v>527499</v>
      </c>
      <c r="P74" s="37">
        <v>4.9499075010368904E-2</v>
      </c>
      <c r="Q74" s="37">
        <v>2.253267237494367E-2</v>
      </c>
    </row>
    <row r="75" spans="1:17" x14ac:dyDescent="0.2">
      <c r="A75" s="250" t="s">
        <v>131</v>
      </c>
      <c r="B75" s="249" t="s">
        <v>132</v>
      </c>
      <c r="C75" s="255">
        <v>14</v>
      </c>
      <c r="D75" s="256">
        <v>1611466.84</v>
      </c>
      <c r="E75" s="255"/>
      <c r="F75" s="256"/>
      <c r="G75" s="256"/>
      <c r="H75" s="256"/>
      <c r="I75" s="334"/>
      <c r="J75" s="256"/>
      <c r="K75" s="255"/>
      <c r="L75" s="256"/>
      <c r="M75" s="255">
        <v>1</v>
      </c>
      <c r="N75" s="255">
        <v>15</v>
      </c>
      <c r="O75" s="256">
        <v>1611466.84</v>
      </c>
      <c r="P75" s="39">
        <v>0.15121567621906798</v>
      </c>
      <c r="Q75" s="39">
        <v>0.337990085624155</v>
      </c>
    </row>
    <row r="76" spans="1:17" ht="27.75" x14ac:dyDescent="0.2">
      <c r="A76" s="247" t="s">
        <v>579</v>
      </c>
      <c r="B76" s="248" t="s">
        <v>580</v>
      </c>
      <c r="C76" s="253">
        <v>2</v>
      </c>
      <c r="D76" s="254">
        <v>696844.04</v>
      </c>
      <c r="E76" s="253"/>
      <c r="F76" s="254"/>
      <c r="G76" s="254"/>
      <c r="H76" s="254"/>
      <c r="I76" s="333"/>
      <c r="J76" s="254"/>
      <c r="K76" s="253"/>
      <c r="L76" s="254"/>
      <c r="M76" s="253">
        <v>0</v>
      </c>
      <c r="N76" s="253">
        <v>2</v>
      </c>
      <c r="O76" s="254">
        <v>696844.04</v>
      </c>
      <c r="P76" s="37">
        <v>6.538995411647891E-2</v>
      </c>
      <c r="Q76" s="37">
        <v>4.506534474988734E-2</v>
      </c>
    </row>
    <row r="77" spans="1:17" x14ac:dyDescent="0.2">
      <c r="A77" s="250" t="s">
        <v>133</v>
      </c>
      <c r="B77" s="249" t="s">
        <v>134</v>
      </c>
      <c r="C77" s="255">
        <v>51</v>
      </c>
      <c r="D77" s="256">
        <v>11531467.899999999</v>
      </c>
      <c r="E77" s="255">
        <v>1</v>
      </c>
      <c r="F77" s="256">
        <v>82400</v>
      </c>
      <c r="G77" s="256"/>
      <c r="H77" s="256"/>
      <c r="I77" s="334"/>
      <c r="J77" s="256"/>
      <c r="K77" s="255"/>
      <c r="L77" s="256"/>
      <c r="M77" s="255">
        <v>0</v>
      </c>
      <c r="N77" s="255">
        <v>52</v>
      </c>
      <c r="O77" s="256">
        <v>11613867.899999999</v>
      </c>
      <c r="P77" s="39">
        <v>1.0898138543250611</v>
      </c>
      <c r="Q77" s="39">
        <v>1.1716989634970707</v>
      </c>
    </row>
    <row r="78" spans="1:17" x14ac:dyDescent="0.2">
      <c r="A78" s="247" t="s">
        <v>135</v>
      </c>
      <c r="B78" s="248" t="s">
        <v>136</v>
      </c>
      <c r="C78" s="253">
        <v>10</v>
      </c>
      <c r="D78" s="254">
        <v>2006494.3900000001</v>
      </c>
      <c r="E78" s="253"/>
      <c r="F78" s="254"/>
      <c r="G78" s="254"/>
      <c r="H78" s="254"/>
      <c r="I78" s="333"/>
      <c r="J78" s="254"/>
      <c r="K78" s="253"/>
      <c r="L78" s="254"/>
      <c r="M78" s="253">
        <v>0</v>
      </c>
      <c r="N78" s="253">
        <v>10</v>
      </c>
      <c r="O78" s="254">
        <v>2006494.3900000001</v>
      </c>
      <c r="P78" s="37">
        <v>0.18828398976774249</v>
      </c>
      <c r="Q78" s="37">
        <v>0.22532672374943669</v>
      </c>
    </row>
    <row r="79" spans="1:17" x14ac:dyDescent="0.2">
      <c r="A79" s="250" t="s">
        <v>366</v>
      </c>
      <c r="B79" s="249" t="s">
        <v>367</v>
      </c>
      <c r="C79" s="255">
        <v>5</v>
      </c>
      <c r="D79" s="256">
        <v>1616376.02</v>
      </c>
      <c r="E79" s="255"/>
      <c r="F79" s="256"/>
      <c r="G79" s="256"/>
      <c r="H79" s="256"/>
      <c r="I79" s="334"/>
      <c r="J79" s="256"/>
      <c r="K79" s="255"/>
      <c r="L79" s="256"/>
      <c r="M79" s="255">
        <v>0</v>
      </c>
      <c r="N79" s="255">
        <v>5</v>
      </c>
      <c r="O79" s="256">
        <v>1616376.02</v>
      </c>
      <c r="P79" s="39">
        <v>0.1516763403512453</v>
      </c>
      <c r="Q79" s="39">
        <v>0.11266336187471834</v>
      </c>
    </row>
    <row r="80" spans="1:17" x14ac:dyDescent="0.2">
      <c r="A80" s="247" t="s">
        <v>137</v>
      </c>
      <c r="B80" s="248" t="s">
        <v>138</v>
      </c>
      <c r="C80" s="253">
        <v>21</v>
      </c>
      <c r="D80" s="254">
        <v>2014468.58</v>
      </c>
      <c r="E80" s="253">
        <v>1</v>
      </c>
      <c r="F80" s="254">
        <v>20799.25</v>
      </c>
      <c r="G80" s="254"/>
      <c r="H80" s="254"/>
      <c r="I80" s="333"/>
      <c r="J80" s="254"/>
      <c r="K80" s="253"/>
      <c r="L80" s="254"/>
      <c r="M80" s="253">
        <v>0</v>
      </c>
      <c r="N80" s="253">
        <v>22</v>
      </c>
      <c r="O80" s="254">
        <v>2035267.83</v>
      </c>
      <c r="P80" s="37">
        <v>0.19098401131255366</v>
      </c>
      <c r="Q80" s="37">
        <v>0.4957187922487607</v>
      </c>
    </row>
    <row r="81" spans="1:17" x14ac:dyDescent="0.2">
      <c r="A81" s="250" t="s">
        <v>139</v>
      </c>
      <c r="B81" s="249" t="s">
        <v>140</v>
      </c>
      <c r="C81" s="255">
        <v>33</v>
      </c>
      <c r="D81" s="256">
        <v>5385760.5799999991</v>
      </c>
      <c r="E81" s="255"/>
      <c r="F81" s="256"/>
      <c r="G81" s="256"/>
      <c r="H81" s="256"/>
      <c r="I81" s="334"/>
      <c r="J81" s="256"/>
      <c r="K81" s="255"/>
      <c r="L81" s="256"/>
      <c r="M81" s="255">
        <v>0</v>
      </c>
      <c r="N81" s="255">
        <v>33</v>
      </c>
      <c r="O81" s="256">
        <v>5385760.5799999991</v>
      </c>
      <c r="P81" s="39">
        <v>0.50538516080088847</v>
      </c>
      <c r="Q81" s="39">
        <v>0.74357818837314105</v>
      </c>
    </row>
    <row r="82" spans="1:17" ht="15.75" customHeight="1" x14ac:dyDescent="0.2">
      <c r="A82" s="247" t="s">
        <v>141</v>
      </c>
      <c r="B82" s="248" t="s">
        <v>142</v>
      </c>
      <c r="C82" s="253">
        <v>47</v>
      </c>
      <c r="D82" s="254">
        <v>4260746.5100000007</v>
      </c>
      <c r="E82" s="253">
        <v>1</v>
      </c>
      <c r="F82" s="254">
        <v>1293.5999999999999</v>
      </c>
      <c r="G82" s="254"/>
      <c r="H82" s="254"/>
      <c r="I82" s="333"/>
      <c r="J82" s="254"/>
      <c r="K82" s="253"/>
      <c r="L82" s="254"/>
      <c r="M82" s="253">
        <v>0</v>
      </c>
      <c r="N82" s="253">
        <v>48</v>
      </c>
      <c r="O82" s="254">
        <v>4262040.1100000003</v>
      </c>
      <c r="P82" s="37">
        <v>0.39993828064525422</v>
      </c>
      <c r="Q82" s="37">
        <v>1.081568273997296</v>
      </c>
    </row>
    <row r="83" spans="1:17" ht="36" customHeight="1" x14ac:dyDescent="0.2">
      <c r="A83" s="250" t="s">
        <v>143</v>
      </c>
      <c r="B83" s="249" t="s">
        <v>144</v>
      </c>
      <c r="C83" s="255">
        <v>9</v>
      </c>
      <c r="D83" s="256">
        <v>3830114.55</v>
      </c>
      <c r="E83" s="255">
        <v>2</v>
      </c>
      <c r="F83" s="256">
        <v>83761.320000000007</v>
      </c>
      <c r="G83" s="256"/>
      <c r="H83" s="256"/>
      <c r="I83" s="334"/>
      <c r="J83" s="256"/>
      <c r="K83" s="255"/>
      <c r="L83" s="256"/>
      <c r="M83" s="255">
        <v>0</v>
      </c>
      <c r="N83" s="255">
        <v>11</v>
      </c>
      <c r="O83" s="256">
        <v>3913875.8699999996</v>
      </c>
      <c r="P83" s="39">
        <v>0.36726749296283562</v>
      </c>
      <c r="Q83" s="39">
        <v>0.24785939612438035</v>
      </c>
    </row>
    <row r="84" spans="1:17" x14ac:dyDescent="0.2">
      <c r="A84" s="247" t="s">
        <v>631</v>
      </c>
      <c r="B84" s="248" t="s">
        <v>632</v>
      </c>
      <c r="C84" s="253">
        <v>4</v>
      </c>
      <c r="D84" s="254">
        <v>227847.6</v>
      </c>
      <c r="E84" s="253"/>
      <c r="F84" s="254"/>
      <c r="G84" s="254"/>
      <c r="H84" s="254"/>
      <c r="I84" s="333"/>
      <c r="J84" s="254"/>
      <c r="K84" s="253"/>
      <c r="L84" s="254"/>
      <c r="M84" s="253">
        <v>0</v>
      </c>
      <c r="N84" s="253">
        <v>4</v>
      </c>
      <c r="O84" s="254">
        <v>227847.6</v>
      </c>
      <c r="P84" s="37">
        <v>2.1380600614091267E-2</v>
      </c>
      <c r="Q84" s="37">
        <v>9.013068949977468E-2</v>
      </c>
    </row>
    <row r="85" spans="1:17" x14ac:dyDescent="0.2">
      <c r="A85" s="250" t="s">
        <v>145</v>
      </c>
      <c r="B85" s="249" t="s">
        <v>146</v>
      </c>
      <c r="C85" s="255">
        <v>5</v>
      </c>
      <c r="D85" s="256">
        <v>1596317.44</v>
      </c>
      <c r="E85" s="255"/>
      <c r="F85" s="256"/>
      <c r="G85" s="256"/>
      <c r="H85" s="256"/>
      <c r="I85" s="334"/>
      <c r="J85" s="256"/>
      <c r="K85" s="255"/>
      <c r="L85" s="256"/>
      <c r="M85" s="255">
        <v>0</v>
      </c>
      <c r="N85" s="255">
        <v>5</v>
      </c>
      <c r="O85" s="256">
        <v>1596317.44</v>
      </c>
      <c r="P85" s="39">
        <v>0.14979409762467807</v>
      </c>
      <c r="Q85" s="39">
        <v>0.11266336187471834</v>
      </c>
    </row>
    <row r="86" spans="1:17" ht="18.75" x14ac:dyDescent="0.2">
      <c r="A86" s="247" t="s">
        <v>490</v>
      </c>
      <c r="B86" s="248" t="s">
        <v>491</v>
      </c>
      <c r="C86" s="253">
        <v>4</v>
      </c>
      <c r="D86" s="254">
        <v>155496.66</v>
      </c>
      <c r="E86" s="253"/>
      <c r="F86" s="254"/>
      <c r="G86" s="254"/>
      <c r="H86" s="254"/>
      <c r="I86" s="333"/>
      <c r="J86" s="254"/>
      <c r="K86" s="253"/>
      <c r="L86" s="254"/>
      <c r="M86" s="253">
        <v>0</v>
      </c>
      <c r="N86" s="253">
        <v>4</v>
      </c>
      <c r="O86" s="254">
        <v>155496.66</v>
      </c>
      <c r="P86" s="37">
        <v>1.4591384698742233E-2</v>
      </c>
      <c r="Q86" s="37">
        <v>9.013068949977468E-2</v>
      </c>
    </row>
    <row r="87" spans="1:17" ht="18.75" x14ac:dyDescent="0.2">
      <c r="A87" s="250" t="s">
        <v>147</v>
      </c>
      <c r="B87" s="249" t="s">
        <v>148</v>
      </c>
      <c r="C87" s="255">
        <v>5</v>
      </c>
      <c r="D87" s="256">
        <v>3252855</v>
      </c>
      <c r="E87" s="255"/>
      <c r="F87" s="256"/>
      <c r="G87" s="256"/>
      <c r="H87" s="256"/>
      <c r="I87" s="334"/>
      <c r="J87" s="256"/>
      <c r="K87" s="255">
        <v>1</v>
      </c>
      <c r="L87" s="256">
        <v>-635880</v>
      </c>
      <c r="M87" s="255">
        <v>0</v>
      </c>
      <c r="N87" s="255">
        <v>6</v>
      </c>
      <c r="O87" s="256">
        <v>2616975</v>
      </c>
      <c r="P87" s="39">
        <v>0.24556983392434897</v>
      </c>
      <c r="Q87" s="39">
        <v>0.13519603424966201</v>
      </c>
    </row>
    <row r="88" spans="1:17" x14ac:dyDescent="0.2">
      <c r="A88" s="247" t="s">
        <v>149</v>
      </c>
      <c r="B88" s="248" t="s">
        <v>150</v>
      </c>
      <c r="C88" s="253">
        <v>11</v>
      </c>
      <c r="D88" s="254">
        <v>2642631.19</v>
      </c>
      <c r="E88" s="253"/>
      <c r="F88" s="254"/>
      <c r="G88" s="254"/>
      <c r="H88" s="254"/>
      <c r="I88" s="333"/>
      <c r="J88" s="254"/>
      <c r="K88" s="253"/>
      <c r="L88" s="254"/>
      <c r="M88" s="253">
        <v>0</v>
      </c>
      <c r="N88" s="253">
        <v>11</v>
      </c>
      <c r="O88" s="254">
        <v>2642631.19</v>
      </c>
      <c r="P88" s="37">
        <v>0.2479773411865244</v>
      </c>
      <c r="Q88" s="37">
        <v>0.24785939612438035</v>
      </c>
    </row>
    <row r="89" spans="1:17" x14ac:dyDescent="0.2">
      <c r="A89" s="250" t="s">
        <v>151</v>
      </c>
      <c r="B89" s="249" t="s">
        <v>152</v>
      </c>
      <c r="C89" s="255">
        <v>8</v>
      </c>
      <c r="D89" s="256">
        <v>840465.34000000008</v>
      </c>
      <c r="E89" s="255"/>
      <c r="F89" s="256"/>
      <c r="G89" s="256"/>
      <c r="H89" s="256"/>
      <c r="I89" s="334"/>
      <c r="J89" s="256"/>
      <c r="K89" s="255"/>
      <c r="L89" s="256"/>
      <c r="M89" s="255">
        <v>0</v>
      </c>
      <c r="N89" s="255">
        <v>8</v>
      </c>
      <c r="O89" s="256">
        <v>840465.34000000008</v>
      </c>
      <c r="P89" s="39">
        <v>7.8866987251682397E-2</v>
      </c>
      <c r="Q89" s="39">
        <v>0.18026137899954936</v>
      </c>
    </row>
    <row r="90" spans="1:17" x14ac:dyDescent="0.2">
      <c r="A90" s="247" t="s">
        <v>153</v>
      </c>
      <c r="B90" s="248" t="s">
        <v>154</v>
      </c>
      <c r="C90" s="253">
        <v>4</v>
      </c>
      <c r="D90" s="254">
        <v>366182.34</v>
      </c>
      <c r="E90" s="253"/>
      <c r="F90" s="254"/>
      <c r="G90" s="254"/>
      <c r="H90" s="254"/>
      <c r="I90" s="333"/>
      <c r="J90" s="254"/>
      <c r="K90" s="253"/>
      <c r="L90" s="254"/>
      <c r="M90" s="253">
        <v>0</v>
      </c>
      <c r="N90" s="253">
        <v>4</v>
      </c>
      <c r="O90" s="254">
        <v>366182.34</v>
      </c>
      <c r="P90" s="37">
        <v>3.4361557301781441E-2</v>
      </c>
      <c r="Q90" s="37">
        <v>9.013068949977468E-2</v>
      </c>
    </row>
    <row r="91" spans="1:17" ht="17.25" customHeight="1" x14ac:dyDescent="0.2">
      <c r="A91" s="250" t="s">
        <v>539</v>
      </c>
      <c r="B91" s="249" t="s">
        <v>540</v>
      </c>
      <c r="C91" s="255">
        <v>2</v>
      </c>
      <c r="D91" s="256">
        <v>1345500</v>
      </c>
      <c r="E91" s="255"/>
      <c r="F91" s="256"/>
      <c r="G91" s="256"/>
      <c r="H91" s="256"/>
      <c r="I91" s="334"/>
      <c r="J91" s="256"/>
      <c r="K91" s="255"/>
      <c r="L91" s="256"/>
      <c r="M91" s="255">
        <v>0</v>
      </c>
      <c r="N91" s="255">
        <v>2</v>
      </c>
      <c r="O91" s="256">
        <v>1345500</v>
      </c>
      <c r="P91" s="39">
        <v>0.12625806954411545</v>
      </c>
      <c r="Q91" s="39">
        <v>4.506534474988734E-2</v>
      </c>
    </row>
    <row r="92" spans="1:17" x14ac:dyDescent="0.2">
      <c r="A92" s="247" t="s">
        <v>492</v>
      </c>
      <c r="B92" s="248" t="s">
        <v>493</v>
      </c>
      <c r="C92" s="253">
        <v>1</v>
      </c>
      <c r="D92" s="254">
        <v>470400</v>
      </c>
      <c r="E92" s="253"/>
      <c r="F92" s="254"/>
      <c r="G92" s="254"/>
      <c r="H92" s="254"/>
      <c r="I92" s="333"/>
      <c r="J92" s="254"/>
      <c r="K92" s="253"/>
      <c r="L92" s="254"/>
      <c r="M92" s="253">
        <v>0</v>
      </c>
      <c r="N92" s="253">
        <v>1</v>
      </c>
      <c r="O92" s="254">
        <v>470400</v>
      </c>
      <c r="P92" s="37">
        <v>4.4141059764810038E-2</v>
      </c>
      <c r="Q92" s="37">
        <v>2.253267237494367E-2</v>
      </c>
    </row>
    <row r="93" spans="1:17" x14ac:dyDescent="0.2">
      <c r="A93" s="250" t="s">
        <v>155</v>
      </c>
      <c r="B93" s="249" t="s">
        <v>156</v>
      </c>
      <c r="C93" s="255">
        <v>63</v>
      </c>
      <c r="D93" s="256">
        <v>13117743.980000002</v>
      </c>
      <c r="E93" s="255">
        <v>1</v>
      </c>
      <c r="F93" s="256">
        <v>32690</v>
      </c>
      <c r="G93" s="256"/>
      <c r="H93" s="256"/>
      <c r="I93" s="334"/>
      <c r="J93" s="256"/>
      <c r="K93" s="255"/>
      <c r="L93" s="256"/>
      <c r="M93" s="255">
        <v>0</v>
      </c>
      <c r="N93" s="255">
        <v>64</v>
      </c>
      <c r="O93" s="256">
        <v>13150433.980000002</v>
      </c>
      <c r="P93" s="39">
        <v>1.234001046437859</v>
      </c>
      <c r="Q93" s="39">
        <v>1.4420910319963949</v>
      </c>
    </row>
    <row r="94" spans="1:17" x14ac:dyDescent="0.2">
      <c r="A94" s="247" t="s">
        <v>157</v>
      </c>
      <c r="B94" s="248" t="s">
        <v>158</v>
      </c>
      <c r="C94" s="253">
        <v>5</v>
      </c>
      <c r="D94" s="254">
        <v>1298565.6000000001</v>
      </c>
      <c r="E94" s="253"/>
      <c r="F94" s="254"/>
      <c r="G94" s="254"/>
      <c r="H94" s="254"/>
      <c r="I94" s="333"/>
      <c r="J94" s="254"/>
      <c r="K94" s="253"/>
      <c r="L94" s="254"/>
      <c r="M94" s="253">
        <v>0</v>
      </c>
      <c r="N94" s="253">
        <v>5</v>
      </c>
      <c r="O94" s="254">
        <v>1298565.6000000001</v>
      </c>
      <c r="P94" s="37">
        <v>0.12185387278513268</v>
      </c>
      <c r="Q94" s="37">
        <v>0.11266336187471834</v>
      </c>
    </row>
    <row r="95" spans="1:17" x14ac:dyDescent="0.2">
      <c r="A95" s="250" t="s">
        <v>159</v>
      </c>
      <c r="B95" s="249" t="s">
        <v>160</v>
      </c>
      <c r="C95" s="255">
        <v>13</v>
      </c>
      <c r="D95" s="256">
        <v>1457812.7899999998</v>
      </c>
      <c r="E95" s="255"/>
      <c r="F95" s="256"/>
      <c r="G95" s="256"/>
      <c r="H95" s="256"/>
      <c r="I95" s="334"/>
      <c r="J95" s="256"/>
      <c r="K95" s="255"/>
      <c r="L95" s="256"/>
      <c r="M95" s="255">
        <v>0</v>
      </c>
      <c r="N95" s="255">
        <v>13</v>
      </c>
      <c r="O95" s="256">
        <v>1457812.7899999998</v>
      </c>
      <c r="P95" s="39">
        <v>0.13679719704356816</v>
      </c>
      <c r="Q95" s="39">
        <v>0.29292474087426768</v>
      </c>
    </row>
    <row r="96" spans="1:17" ht="18.75" x14ac:dyDescent="0.2">
      <c r="A96" s="247" t="s">
        <v>368</v>
      </c>
      <c r="B96" s="248" t="s">
        <v>369</v>
      </c>
      <c r="C96" s="253">
        <v>1</v>
      </c>
      <c r="D96" s="254">
        <v>378730</v>
      </c>
      <c r="E96" s="253"/>
      <c r="F96" s="254"/>
      <c r="G96" s="254"/>
      <c r="H96" s="254"/>
      <c r="I96" s="333"/>
      <c r="J96" s="254"/>
      <c r="K96" s="253"/>
      <c r="L96" s="254"/>
      <c r="M96" s="253">
        <v>0</v>
      </c>
      <c r="N96" s="253">
        <v>1</v>
      </c>
      <c r="O96" s="254">
        <v>378730</v>
      </c>
      <c r="P96" s="37">
        <v>3.5538995673313152E-2</v>
      </c>
      <c r="Q96" s="37">
        <v>2.253267237494367E-2</v>
      </c>
    </row>
    <row r="97" spans="1:17" ht="18.75" x14ac:dyDescent="0.2">
      <c r="A97" s="250" t="s">
        <v>161</v>
      </c>
      <c r="B97" s="249" t="s">
        <v>162</v>
      </c>
      <c r="C97" s="255">
        <v>10</v>
      </c>
      <c r="D97" s="256">
        <v>3891404.4</v>
      </c>
      <c r="E97" s="255"/>
      <c r="F97" s="256"/>
      <c r="G97" s="256"/>
      <c r="H97" s="256"/>
      <c r="I97" s="334"/>
      <c r="J97" s="256"/>
      <c r="K97" s="255"/>
      <c r="L97" s="256"/>
      <c r="M97" s="255">
        <v>0</v>
      </c>
      <c r="N97" s="255">
        <v>10</v>
      </c>
      <c r="O97" s="256">
        <v>3891404.4</v>
      </c>
      <c r="P97" s="39">
        <v>0.36515883118504411</v>
      </c>
      <c r="Q97" s="39">
        <v>0.22532672374943669</v>
      </c>
    </row>
    <row r="98" spans="1:17" ht="23.25" customHeight="1" x14ac:dyDescent="0.2">
      <c r="A98" s="247" t="s">
        <v>163</v>
      </c>
      <c r="B98" s="248" t="s">
        <v>164</v>
      </c>
      <c r="C98" s="253">
        <v>1</v>
      </c>
      <c r="D98" s="254">
        <v>406800</v>
      </c>
      <c r="E98" s="253"/>
      <c r="F98" s="254"/>
      <c r="G98" s="254"/>
      <c r="H98" s="254"/>
      <c r="I98" s="333"/>
      <c r="J98" s="254"/>
      <c r="K98" s="253"/>
      <c r="L98" s="254"/>
      <c r="M98" s="253">
        <v>0</v>
      </c>
      <c r="N98" s="253">
        <v>1</v>
      </c>
      <c r="O98" s="254">
        <v>406800</v>
      </c>
      <c r="P98" s="37">
        <v>3.8173008317016845E-2</v>
      </c>
      <c r="Q98" s="37">
        <v>2.253267237494367E-2</v>
      </c>
    </row>
    <row r="99" spans="1:17" x14ac:dyDescent="0.2">
      <c r="A99" s="250" t="s">
        <v>543</v>
      </c>
      <c r="B99" s="249" t="s">
        <v>544</v>
      </c>
      <c r="C99" s="255">
        <v>1</v>
      </c>
      <c r="D99" s="256">
        <v>364020</v>
      </c>
      <c r="E99" s="255"/>
      <c r="F99" s="256"/>
      <c r="G99" s="256"/>
      <c r="H99" s="256"/>
      <c r="I99" s="334"/>
      <c r="J99" s="256"/>
      <c r="K99" s="255"/>
      <c r="L99" s="256"/>
      <c r="M99" s="255">
        <v>0</v>
      </c>
      <c r="N99" s="255">
        <v>1</v>
      </c>
      <c r="O99" s="256">
        <v>364020</v>
      </c>
      <c r="P99" s="39">
        <v>3.4158649182793689E-2</v>
      </c>
      <c r="Q99" s="39">
        <v>2.253267237494367E-2</v>
      </c>
    </row>
    <row r="100" spans="1:17" x14ac:dyDescent="0.2">
      <c r="A100" s="247" t="s">
        <v>292</v>
      </c>
      <c r="B100" s="248" t="s">
        <v>293</v>
      </c>
      <c r="C100" s="253">
        <v>19</v>
      </c>
      <c r="D100" s="254">
        <v>13250880.790000001</v>
      </c>
      <c r="E100" s="253">
        <v>2</v>
      </c>
      <c r="F100" s="254">
        <v>189231.13</v>
      </c>
      <c r="G100" s="254"/>
      <c r="H100" s="254"/>
      <c r="I100" s="333"/>
      <c r="J100" s="254"/>
      <c r="K100" s="253"/>
      <c r="L100" s="254"/>
      <c r="M100" s="253">
        <v>0</v>
      </c>
      <c r="N100" s="253">
        <v>21</v>
      </c>
      <c r="O100" s="254">
        <v>13440111.92</v>
      </c>
      <c r="P100" s="37">
        <v>1.2611836384065813</v>
      </c>
      <c r="Q100" s="37">
        <v>0.47318611987381703</v>
      </c>
    </row>
    <row r="101" spans="1:17" ht="14.25" customHeight="1" x14ac:dyDescent="0.2">
      <c r="A101" s="250" t="s">
        <v>165</v>
      </c>
      <c r="B101" s="249" t="s">
        <v>166</v>
      </c>
      <c r="C101" s="255">
        <v>12</v>
      </c>
      <c r="D101" s="256">
        <v>7934882.5200000005</v>
      </c>
      <c r="E101" s="255">
        <v>1</v>
      </c>
      <c r="F101" s="256">
        <v>139362.89000000001</v>
      </c>
      <c r="G101" s="256"/>
      <c r="H101" s="256"/>
      <c r="I101" s="334"/>
      <c r="J101" s="256"/>
      <c r="K101" s="255"/>
      <c r="L101" s="256"/>
      <c r="M101" s="255">
        <v>0</v>
      </c>
      <c r="N101" s="255">
        <v>13</v>
      </c>
      <c r="O101" s="256">
        <v>8074245.4100000001</v>
      </c>
      <c r="P101" s="39">
        <v>0.75766528316018955</v>
      </c>
      <c r="Q101" s="39">
        <v>0.29292474087426768</v>
      </c>
    </row>
    <row r="102" spans="1:17" ht="14.25" customHeight="1" x14ac:dyDescent="0.2">
      <c r="A102" s="247" t="s">
        <v>167</v>
      </c>
      <c r="B102" s="248" t="s">
        <v>168</v>
      </c>
      <c r="C102" s="253">
        <v>574</v>
      </c>
      <c r="D102" s="254">
        <v>415569848.40000027</v>
      </c>
      <c r="E102" s="253">
        <v>48</v>
      </c>
      <c r="F102" s="254">
        <v>3676181.5000000005</v>
      </c>
      <c r="G102" s="254"/>
      <c r="H102" s="254"/>
      <c r="I102" s="333">
        <v>13</v>
      </c>
      <c r="J102" s="254">
        <v>-2530578.1</v>
      </c>
      <c r="K102" s="253">
        <v>1</v>
      </c>
      <c r="L102" s="254">
        <v>-236402.56</v>
      </c>
      <c r="M102" s="253">
        <v>17</v>
      </c>
      <c r="N102" s="253">
        <v>653</v>
      </c>
      <c r="O102" s="254">
        <v>416479049.24000025</v>
      </c>
      <c r="P102" s="37">
        <v>39.081264037615036</v>
      </c>
      <c r="Q102" s="37">
        <v>14.713835060838216</v>
      </c>
    </row>
    <row r="103" spans="1:17" ht="14.25" customHeight="1" x14ac:dyDescent="0.2">
      <c r="A103" s="250" t="s">
        <v>169</v>
      </c>
      <c r="B103" s="249" t="s">
        <v>170</v>
      </c>
      <c r="C103" s="255">
        <v>34</v>
      </c>
      <c r="D103" s="256">
        <v>23638801.710000005</v>
      </c>
      <c r="E103" s="255">
        <v>1</v>
      </c>
      <c r="F103" s="256">
        <v>188167</v>
      </c>
      <c r="G103" s="256"/>
      <c r="H103" s="256"/>
      <c r="I103" s="334">
        <v>1</v>
      </c>
      <c r="J103" s="256">
        <v>-148057</v>
      </c>
      <c r="K103" s="255"/>
      <c r="L103" s="256"/>
      <c r="M103" s="255">
        <v>2</v>
      </c>
      <c r="N103" s="255">
        <v>38</v>
      </c>
      <c r="O103" s="256">
        <v>23678911.710000005</v>
      </c>
      <c r="P103" s="39">
        <v>2.2219648319659235</v>
      </c>
      <c r="Q103" s="39">
        <v>0.85624155024785942</v>
      </c>
    </row>
    <row r="104" spans="1:17" ht="14.25" customHeight="1" x14ac:dyDescent="0.2">
      <c r="A104" s="247" t="s">
        <v>171</v>
      </c>
      <c r="B104" s="248" t="s">
        <v>172</v>
      </c>
      <c r="C104" s="253">
        <v>130</v>
      </c>
      <c r="D104" s="254">
        <v>74467300.550000027</v>
      </c>
      <c r="E104" s="253">
        <v>20</v>
      </c>
      <c r="F104" s="254">
        <v>1202622.54</v>
      </c>
      <c r="G104" s="254"/>
      <c r="H104" s="254"/>
      <c r="I104" s="333"/>
      <c r="J104" s="254"/>
      <c r="K104" s="253"/>
      <c r="L104" s="254"/>
      <c r="M104" s="253">
        <v>3</v>
      </c>
      <c r="N104" s="253">
        <v>153</v>
      </c>
      <c r="O104" s="254">
        <v>75669923.090000048</v>
      </c>
      <c r="P104" s="37">
        <v>7.1006602838313588</v>
      </c>
      <c r="Q104" s="37">
        <v>3.4474988733663814</v>
      </c>
    </row>
    <row r="105" spans="1:17" ht="14.25" customHeight="1" x14ac:dyDescent="0.2">
      <c r="A105" s="250" t="s">
        <v>583</v>
      </c>
      <c r="B105" s="249" t="s">
        <v>584</v>
      </c>
      <c r="C105" s="255">
        <v>2</v>
      </c>
      <c r="D105" s="256">
        <v>146628</v>
      </c>
      <c r="E105" s="255"/>
      <c r="F105" s="256"/>
      <c r="G105" s="256"/>
      <c r="H105" s="256"/>
      <c r="I105" s="334"/>
      <c r="J105" s="256"/>
      <c r="K105" s="255"/>
      <c r="L105" s="256"/>
      <c r="M105" s="255">
        <v>0</v>
      </c>
      <c r="N105" s="255">
        <v>2</v>
      </c>
      <c r="O105" s="256">
        <v>146628</v>
      </c>
      <c r="P105" s="39">
        <v>1.3759173705770763E-2</v>
      </c>
      <c r="Q105" s="39">
        <v>4.506534474988734E-2</v>
      </c>
    </row>
    <row r="106" spans="1:17" ht="14.25" customHeight="1" x14ac:dyDescent="0.2">
      <c r="A106" s="247" t="s">
        <v>173</v>
      </c>
      <c r="B106" s="248" t="s">
        <v>174</v>
      </c>
      <c r="C106" s="253">
        <v>2</v>
      </c>
      <c r="D106" s="254">
        <v>92931</v>
      </c>
      <c r="E106" s="253"/>
      <c r="F106" s="254"/>
      <c r="G106" s="254"/>
      <c r="H106" s="254"/>
      <c r="I106" s="333"/>
      <c r="J106" s="254"/>
      <c r="K106" s="253"/>
      <c r="L106" s="254"/>
      <c r="M106" s="253">
        <v>0</v>
      </c>
      <c r="N106" s="253">
        <v>2</v>
      </c>
      <c r="O106" s="254">
        <v>92931</v>
      </c>
      <c r="P106" s="37">
        <v>8.7203929102966874E-3</v>
      </c>
      <c r="Q106" s="37">
        <v>4.506534474988734E-2</v>
      </c>
    </row>
    <row r="107" spans="1:17" ht="14.25" customHeight="1" x14ac:dyDescent="0.2">
      <c r="A107" s="250" t="s">
        <v>547</v>
      </c>
      <c r="B107" s="249" t="s">
        <v>548</v>
      </c>
      <c r="C107" s="255">
        <v>2</v>
      </c>
      <c r="D107" s="256">
        <v>308588.09999999998</v>
      </c>
      <c r="E107" s="255">
        <v>1</v>
      </c>
      <c r="F107" s="256">
        <v>28089.9</v>
      </c>
      <c r="G107" s="256"/>
      <c r="H107" s="256"/>
      <c r="I107" s="334"/>
      <c r="J107" s="256"/>
      <c r="K107" s="255"/>
      <c r="L107" s="256"/>
      <c r="M107" s="255">
        <v>0</v>
      </c>
      <c r="N107" s="255">
        <v>3</v>
      </c>
      <c r="O107" s="256">
        <v>336678</v>
      </c>
      <c r="P107" s="39">
        <v>3.1592950083964101E-2</v>
      </c>
      <c r="Q107" s="39">
        <v>6.7598017124831003E-2</v>
      </c>
    </row>
    <row r="108" spans="1:17" ht="14.25" customHeight="1" x14ac:dyDescent="0.2">
      <c r="A108" s="247" t="s">
        <v>370</v>
      </c>
      <c r="B108" s="248" t="s">
        <v>371</v>
      </c>
      <c r="C108" s="253">
        <v>1</v>
      </c>
      <c r="D108" s="254">
        <v>160362.72</v>
      </c>
      <c r="E108" s="253"/>
      <c r="F108" s="254"/>
      <c r="G108" s="254"/>
      <c r="H108" s="254"/>
      <c r="I108" s="333"/>
      <c r="J108" s="254"/>
      <c r="K108" s="253"/>
      <c r="L108" s="254"/>
      <c r="M108" s="253">
        <v>0</v>
      </c>
      <c r="N108" s="253">
        <v>1</v>
      </c>
      <c r="O108" s="254">
        <v>160362.72</v>
      </c>
      <c r="P108" s="37">
        <v>1.5048002567107777E-2</v>
      </c>
      <c r="Q108" s="37">
        <v>2.253267237494367E-2</v>
      </c>
    </row>
    <row r="109" spans="1:17" ht="14.25" customHeight="1" x14ac:dyDescent="0.2">
      <c r="A109" s="250" t="s">
        <v>175</v>
      </c>
      <c r="B109" s="249" t="s">
        <v>176</v>
      </c>
      <c r="C109" s="255">
        <v>1</v>
      </c>
      <c r="D109" s="256">
        <v>307224.25</v>
      </c>
      <c r="E109" s="255"/>
      <c r="F109" s="256"/>
      <c r="G109" s="256"/>
      <c r="H109" s="256"/>
      <c r="I109" s="334"/>
      <c r="J109" s="256"/>
      <c r="K109" s="255"/>
      <c r="L109" s="256"/>
      <c r="M109" s="255">
        <v>0</v>
      </c>
      <c r="N109" s="255">
        <v>1</v>
      </c>
      <c r="O109" s="256">
        <v>307224.25</v>
      </c>
      <c r="P109" s="39">
        <v>2.8829090094491798E-2</v>
      </c>
      <c r="Q109" s="39">
        <v>2.253267237494367E-2</v>
      </c>
    </row>
    <row r="110" spans="1:17" ht="23.25" customHeight="1" x14ac:dyDescent="0.2">
      <c r="A110" s="247" t="s">
        <v>551</v>
      </c>
      <c r="B110" s="248" t="s">
        <v>552</v>
      </c>
      <c r="C110" s="253">
        <v>1</v>
      </c>
      <c r="D110" s="254">
        <v>767000</v>
      </c>
      <c r="E110" s="253"/>
      <c r="F110" s="254"/>
      <c r="G110" s="254"/>
      <c r="H110" s="254"/>
      <c r="I110" s="333"/>
      <c r="J110" s="254"/>
      <c r="K110" s="253"/>
      <c r="L110" s="254"/>
      <c r="M110" s="253">
        <v>0</v>
      </c>
      <c r="N110" s="253">
        <v>1</v>
      </c>
      <c r="O110" s="254">
        <v>767000</v>
      </c>
      <c r="P110" s="37">
        <v>7.1973199063795276E-2</v>
      </c>
      <c r="Q110" s="37">
        <v>2.253267237494367E-2</v>
      </c>
    </row>
    <row r="111" spans="1:17" ht="14.25" customHeight="1" x14ac:dyDescent="0.2">
      <c r="A111" s="250" t="s">
        <v>177</v>
      </c>
      <c r="B111" s="249" t="s">
        <v>178</v>
      </c>
      <c r="C111" s="255">
        <v>26</v>
      </c>
      <c r="D111" s="256">
        <v>10156625.59</v>
      </c>
      <c r="E111" s="255"/>
      <c r="F111" s="256"/>
      <c r="G111" s="256"/>
      <c r="H111" s="256"/>
      <c r="I111" s="334">
        <v>1</v>
      </c>
      <c r="J111" s="256">
        <v>-500000</v>
      </c>
      <c r="K111" s="255"/>
      <c r="L111" s="256"/>
      <c r="M111" s="255">
        <v>1</v>
      </c>
      <c r="N111" s="255">
        <v>28</v>
      </c>
      <c r="O111" s="256">
        <v>9656625.5899999999</v>
      </c>
      <c r="P111" s="39">
        <v>0.90615154611943882</v>
      </c>
      <c r="Q111" s="39">
        <v>0.63091482649842268</v>
      </c>
    </row>
    <row r="112" spans="1:17" ht="14.25" customHeight="1" x14ac:dyDescent="0.2">
      <c r="A112" s="247" t="s">
        <v>181</v>
      </c>
      <c r="B112" s="248" t="s">
        <v>182</v>
      </c>
      <c r="C112" s="253">
        <v>10</v>
      </c>
      <c r="D112" s="254">
        <v>3663551.1999999997</v>
      </c>
      <c r="E112" s="253"/>
      <c r="F112" s="254"/>
      <c r="G112" s="254"/>
      <c r="H112" s="254"/>
      <c r="I112" s="333"/>
      <c r="J112" s="254"/>
      <c r="K112" s="253"/>
      <c r="L112" s="254"/>
      <c r="M112" s="253">
        <v>0</v>
      </c>
      <c r="N112" s="253">
        <v>10</v>
      </c>
      <c r="O112" s="254">
        <v>3663551.1999999997</v>
      </c>
      <c r="P112" s="37">
        <v>0.34377770508214611</v>
      </c>
      <c r="Q112" s="37">
        <v>0.22532672374943669</v>
      </c>
    </row>
    <row r="113" spans="1:17" ht="14.25" customHeight="1" x14ac:dyDescent="0.2">
      <c r="A113" s="250" t="s">
        <v>183</v>
      </c>
      <c r="B113" s="249" t="s">
        <v>184</v>
      </c>
      <c r="C113" s="255">
        <v>69</v>
      </c>
      <c r="D113" s="256">
        <v>9096291.25</v>
      </c>
      <c r="E113" s="255"/>
      <c r="F113" s="256"/>
      <c r="G113" s="256"/>
      <c r="H113" s="256"/>
      <c r="I113" s="334"/>
      <c r="J113" s="256"/>
      <c r="K113" s="255">
        <v>1</v>
      </c>
      <c r="L113" s="256">
        <v>-874194</v>
      </c>
      <c r="M113" s="255">
        <v>0</v>
      </c>
      <c r="N113" s="255">
        <v>70</v>
      </c>
      <c r="O113" s="256">
        <v>8222097.25</v>
      </c>
      <c r="P113" s="39">
        <v>0.77153929869117832</v>
      </c>
      <c r="Q113" s="39">
        <v>1.5772870662460567</v>
      </c>
    </row>
    <row r="114" spans="1:17" ht="14.25" customHeight="1" x14ac:dyDescent="0.2">
      <c r="A114" s="247" t="s">
        <v>553</v>
      </c>
      <c r="B114" s="248" t="s">
        <v>554</v>
      </c>
      <c r="C114" s="253">
        <v>2</v>
      </c>
      <c r="D114" s="254">
        <v>1011552</v>
      </c>
      <c r="E114" s="253"/>
      <c r="F114" s="254"/>
      <c r="G114" s="254"/>
      <c r="H114" s="254"/>
      <c r="I114" s="333"/>
      <c r="J114" s="254"/>
      <c r="K114" s="253"/>
      <c r="L114" s="254"/>
      <c r="M114" s="253">
        <v>0</v>
      </c>
      <c r="N114" s="253">
        <v>2</v>
      </c>
      <c r="O114" s="254">
        <v>1011552</v>
      </c>
      <c r="P114" s="37">
        <v>9.4921295253429266E-2</v>
      </c>
      <c r="Q114" s="37">
        <v>4.506534474988734E-2</v>
      </c>
    </row>
    <row r="115" spans="1:17" ht="14.25" customHeight="1" x14ac:dyDescent="0.2">
      <c r="A115" s="250" t="s">
        <v>509</v>
      </c>
      <c r="B115" s="249" t="s">
        <v>510</v>
      </c>
      <c r="C115" s="255">
        <v>1</v>
      </c>
      <c r="D115" s="256">
        <v>600000</v>
      </c>
      <c r="E115" s="255"/>
      <c r="F115" s="256"/>
      <c r="G115" s="256"/>
      <c r="H115" s="256"/>
      <c r="I115" s="334"/>
      <c r="J115" s="256"/>
      <c r="K115" s="255"/>
      <c r="L115" s="256"/>
      <c r="M115" s="255">
        <v>0</v>
      </c>
      <c r="N115" s="255">
        <v>1</v>
      </c>
      <c r="O115" s="256">
        <v>600000</v>
      </c>
      <c r="P115" s="39">
        <v>5.6302372148992398E-2</v>
      </c>
      <c r="Q115" s="39">
        <v>2.253267237494367E-2</v>
      </c>
    </row>
    <row r="116" spans="1:17" ht="14.25" customHeight="1" x14ac:dyDescent="0.2">
      <c r="A116" s="247" t="s">
        <v>185</v>
      </c>
      <c r="B116" s="248" t="s">
        <v>186</v>
      </c>
      <c r="C116" s="253">
        <v>13</v>
      </c>
      <c r="D116" s="254">
        <v>4343498.2100000009</v>
      </c>
      <c r="E116" s="253"/>
      <c r="F116" s="254"/>
      <c r="G116" s="254"/>
      <c r="H116" s="254"/>
      <c r="I116" s="333"/>
      <c r="J116" s="254"/>
      <c r="K116" s="253"/>
      <c r="L116" s="254"/>
      <c r="M116" s="253">
        <v>0</v>
      </c>
      <c r="N116" s="253">
        <v>13</v>
      </c>
      <c r="O116" s="254">
        <v>4343498.2100000009</v>
      </c>
      <c r="P116" s="37">
        <v>0.40758208774650401</v>
      </c>
      <c r="Q116" s="37">
        <v>0.29292474087426768</v>
      </c>
    </row>
    <row r="117" spans="1:17" ht="14.25" customHeight="1" x14ac:dyDescent="0.2">
      <c r="A117" s="250" t="s">
        <v>187</v>
      </c>
      <c r="B117" s="249" t="s">
        <v>188</v>
      </c>
      <c r="C117" s="255">
        <v>15</v>
      </c>
      <c r="D117" s="256">
        <v>6360865.2400000002</v>
      </c>
      <c r="E117" s="255"/>
      <c r="F117" s="256"/>
      <c r="G117" s="256"/>
      <c r="H117" s="256"/>
      <c r="I117" s="334"/>
      <c r="J117" s="256"/>
      <c r="K117" s="255"/>
      <c r="L117" s="256"/>
      <c r="M117" s="255">
        <v>0</v>
      </c>
      <c r="N117" s="255">
        <v>15</v>
      </c>
      <c r="O117" s="256">
        <v>6360865.2400000002</v>
      </c>
      <c r="P117" s="39">
        <v>0.59688633655344969</v>
      </c>
      <c r="Q117" s="39">
        <v>0.337990085624155</v>
      </c>
    </row>
    <row r="118" spans="1:17" ht="14.25" customHeight="1" x14ac:dyDescent="0.2">
      <c r="A118" s="247" t="s">
        <v>555</v>
      </c>
      <c r="B118" s="248" t="s">
        <v>556</v>
      </c>
      <c r="C118" s="253">
        <v>2</v>
      </c>
      <c r="D118" s="254">
        <v>798854.37</v>
      </c>
      <c r="E118" s="253"/>
      <c r="F118" s="254"/>
      <c r="G118" s="254"/>
      <c r="H118" s="254"/>
      <c r="I118" s="333"/>
      <c r="J118" s="254"/>
      <c r="K118" s="253"/>
      <c r="L118" s="254"/>
      <c r="M118" s="253">
        <v>0</v>
      </c>
      <c r="N118" s="253">
        <v>2</v>
      </c>
      <c r="O118" s="254">
        <v>798854.37</v>
      </c>
      <c r="P118" s="37">
        <v>7.4962326720981451E-2</v>
      </c>
      <c r="Q118" s="37">
        <v>4.506534474988734E-2</v>
      </c>
    </row>
    <row r="119" spans="1:17" ht="27.75" customHeight="1" x14ac:dyDescent="0.2">
      <c r="A119" s="250" t="s">
        <v>559</v>
      </c>
      <c r="B119" s="249" t="s">
        <v>560</v>
      </c>
      <c r="C119" s="255">
        <v>1</v>
      </c>
      <c r="D119" s="256">
        <v>783600</v>
      </c>
      <c r="E119" s="255"/>
      <c r="F119" s="256"/>
      <c r="G119" s="256"/>
      <c r="H119" s="256"/>
      <c r="I119" s="334"/>
      <c r="J119" s="256"/>
      <c r="K119" s="255"/>
      <c r="L119" s="256"/>
      <c r="M119" s="255">
        <v>0</v>
      </c>
      <c r="N119" s="255">
        <v>1</v>
      </c>
      <c r="O119" s="256">
        <v>783600</v>
      </c>
      <c r="P119" s="39">
        <v>7.3530898026584066E-2</v>
      </c>
      <c r="Q119" s="39">
        <v>2.253267237494367E-2</v>
      </c>
    </row>
    <row r="120" spans="1:17" ht="15" customHeight="1" x14ac:dyDescent="0.2">
      <c r="A120" s="247" t="s">
        <v>561</v>
      </c>
      <c r="B120" s="248" t="s">
        <v>562</v>
      </c>
      <c r="C120" s="253">
        <v>7</v>
      </c>
      <c r="D120" s="254">
        <v>3226440</v>
      </c>
      <c r="E120" s="253"/>
      <c r="F120" s="254"/>
      <c r="G120" s="254"/>
      <c r="H120" s="254"/>
      <c r="I120" s="333"/>
      <c r="J120" s="254"/>
      <c r="K120" s="253"/>
      <c r="L120" s="254"/>
      <c r="M120" s="253">
        <v>0</v>
      </c>
      <c r="N120" s="253">
        <v>7</v>
      </c>
      <c r="O120" s="254">
        <v>3226440</v>
      </c>
      <c r="P120" s="37">
        <v>0.30276037599399175</v>
      </c>
      <c r="Q120" s="37">
        <v>0.15772870662460567</v>
      </c>
    </row>
    <row r="121" spans="1:17" ht="15" customHeight="1" x14ac:dyDescent="0.2">
      <c r="A121" s="250" t="s">
        <v>191</v>
      </c>
      <c r="B121" s="249" t="s">
        <v>192</v>
      </c>
      <c r="C121" s="255">
        <v>21</v>
      </c>
      <c r="D121" s="256">
        <v>11218344.199999999</v>
      </c>
      <c r="E121" s="255">
        <v>2</v>
      </c>
      <c r="F121" s="256">
        <v>71676</v>
      </c>
      <c r="G121" s="256"/>
      <c r="H121" s="256"/>
      <c r="I121" s="334">
        <v>2</v>
      </c>
      <c r="J121" s="256">
        <v>-152032.20000000001</v>
      </c>
      <c r="K121" s="255"/>
      <c r="L121" s="256"/>
      <c r="M121" s="255">
        <v>0</v>
      </c>
      <c r="N121" s="255">
        <v>25</v>
      </c>
      <c r="O121" s="256">
        <v>11137988</v>
      </c>
      <c r="P121" s="39">
        <v>1.0451585756116859</v>
      </c>
      <c r="Q121" s="39">
        <v>0.56331680937359174</v>
      </c>
    </row>
    <row r="122" spans="1:17" ht="23.25" customHeight="1" x14ac:dyDescent="0.2">
      <c r="A122" s="247" t="s">
        <v>193</v>
      </c>
      <c r="B122" s="248" t="s">
        <v>194</v>
      </c>
      <c r="C122" s="253">
        <v>10</v>
      </c>
      <c r="D122" s="254">
        <v>3687637.88</v>
      </c>
      <c r="E122" s="253"/>
      <c r="F122" s="254"/>
      <c r="G122" s="254"/>
      <c r="H122" s="254"/>
      <c r="I122" s="333">
        <v>1</v>
      </c>
      <c r="J122" s="254">
        <v>-52595</v>
      </c>
      <c r="K122" s="253"/>
      <c r="L122" s="254"/>
      <c r="M122" s="253">
        <v>0</v>
      </c>
      <c r="N122" s="253">
        <v>11</v>
      </c>
      <c r="O122" s="254">
        <v>3635042.88</v>
      </c>
      <c r="P122" s="37">
        <v>0.34110256167884184</v>
      </c>
      <c r="Q122" s="37">
        <v>0.24785939612438035</v>
      </c>
    </row>
    <row r="123" spans="1:17" ht="15" customHeight="1" x14ac:dyDescent="0.2">
      <c r="A123" s="250" t="s">
        <v>195</v>
      </c>
      <c r="B123" s="249" t="s">
        <v>196</v>
      </c>
      <c r="C123" s="255">
        <v>3</v>
      </c>
      <c r="D123" s="256">
        <v>1292034</v>
      </c>
      <c r="E123" s="255"/>
      <c r="F123" s="256"/>
      <c r="G123" s="256"/>
      <c r="H123" s="256"/>
      <c r="I123" s="334"/>
      <c r="J123" s="256"/>
      <c r="K123" s="255"/>
      <c r="L123" s="256"/>
      <c r="M123" s="255">
        <v>0</v>
      </c>
      <c r="N123" s="255">
        <v>3</v>
      </c>
      <c r="O123" s="256">
        <v>1292034</v>
      </c>
      <c r="P123" s="39">
        <v>0.12124096516191873</v>
      </c>
      <c r="Q123" s="39">
        <v>6.7598017124831003E-2</v>
      </c>
    </row>
    <row r="124" spans="1:17" ht="15" customHeight="1" x14ac:dyDescent="0.2">
      <c r="A124" s="247" t="s">
        <v>496</v>
      </c>
      <c r="B124" s="248" t="s">
        <v>497</v>
      </c>
      <c r="C124" s="253">
        <v>1</v>
      </c>
      <c r="D124" s="254">
        <v>945000</v>
      </c>
      <c r="E124" s="253"/>
      <c r="F124" s="254"/>
      <c r="G124" s="254"/>
      <c r="H124" s="254"/>
      <c r="I124" s="333">
        <v>1</v>
      </c>
      <c r="J124" s="254">
        <v>-193505.06</v>
      </c>
      <c r="K124" s="253"/>
      <c r="L124" s="254"/>
      <c r="M124" s="253">
        <v>0</v>
      </c>
      <c r="N124" s="253">
        <v>2</v>
      </c>
      <c r="O124" s="254">
        <v>751494.94</v>
      </c>
      <c r="P124" s="37">
        <v>7.051824629994119E-2</v>
      </c>
      <c r="Q124" s="37">
        <v>4.506534474988734E-2</v>
      </c>
    </row>
    <row r="125" spans="1:17" ht="15" customHeight="1" x14ac:dyDescent="0.2">
      <c r="A125" s="250" t="s">
        <v>197</v>
      </c>
      <c r="B125" s="249" t="s">
        <v>198</v>
      </c>
      <c r="C125" s="255">
        <v>2</v>
      </c>
      <c r="D125" s="256">
        <v>1350000</v>
      </c>
      <c r="E125" s="255"/>
      <c r="F125" s="256"/>
      <c r="G125" s="256"/>
      <c r="H125" s="256"/>
      <c r="I125" s="334"/>
      <c r="J125" s="256"/>
      <c r="K125" s="255"/>
      <c r="L125" s="256"/>
      <c r="M125" s="255">
        <v>1</v>
      </c>
      <c r="N125" s="255">
        <v>3</v>
      </c>
      <c r="O125" s="256">
        <v>1350000</v>
      </c>
      <c r="P125" s="39">
        <v>0.1266803373352329</v>
      </c>
      <c r="Q125" s="39">
        <v>6.7598017124831003E-2</v>
      </c>
    </row>
    <row r="126" spans="1:17" ht="15" customHeight="1" x14ac:dyDescent="0.2">
      <c r="A126" s="247" t="s">
        <v>199</v>
      </c>
      <c r="B126" s="248" t="s">
        <v>200</v>
      </c>
      <c r="C126" s="253">
        <v>4</v>
      </c>
      <c r="D126" s="254">
        <v>1399074</v>
      </c>
      <c r="E126" s="253"/>
      <c r="F126" s="254"/>
      <c r="G126" s="254"/>
      <c r="H126" s="254"/>
      <c r="I126" s="333">
        <v>1</v>
      </c>
      <c r="J126" s="254">
        <v>-20000</v>
      </c>
      <c r="K126" s="253"/>
      <c r="L126" s="254"/>
      <c r="M126" s="253">
        <v>0</v>
      </c>
      <c r="N126" s="253">
        <v>5</v>
      </c>
      <c r="O126" s="254">
        <v>1379074</v>
      </c>
      <c r="P126" s="37">
        <v>0.12940856261499925</v>
      </c>
      <c r="Q126" s="37">
        <v>0.11266336187471834</v>
      </c>
    </row>
    <row r="127" spans="1:17" ht="15" customHeight="1" x14ac:dyDescent="0.2">
      <c r="A127" s="250" t="s">
        <v>203</v>
      </c>
      <c r="B127" s="249" t="s">
        <v>204</v>
      </c>
      <c r="C127" s="255">
        <v>11</v>
      </c>
      <c r="D127" s="256">
        <v>3201555.9600000004</v>
      </c>
      <c r="E127" s="255">
        <v>1</v>
      </c>
      <c r="F127" s="256">
        <v>6123</v>
      </c>
      <c r="G127" s="256"/>
      <c r="H127" s="256"/>
      <c r="I127" s="334">
        <v>1</v>
      </c>
      <c r="J127" s="256">
        <v>-33679.839999999997</v>
      </c>
      <c r="K127" s="255"/>
      <c r="L127" s="256"/>
      <c r="M127" s="255">
        <v>1</v>
      </c>
      <c r="N127" s="255">
        <v>14</v>
      </c>
      <c r="O127" s="256">
        <v>3173999.1200000006</v>
      </c>
      <c r="P127" s="39">
        <v>0.29783946609135736</v>
      </c>
      <c r="Q127" s="39">
        <v>0.31545741324921134</v>
      </c>
    </row>
    <row r="128" spans="1:17" ht="15" customHeight="1" x14ac:dyDescent="0.2">
      <c r="A128" s="247" t="s">
        <v>588</v>
      </c>
      <c r="B128" s="248" t="s">
        <v>589</v>
      </c>
      <c r="C128" s="253">
        <v>2</v>
      </c>
      <c r="D128" s="254">
        <v>1313556.99</v>
      </c>
      <c r="E128" s="253"/>
      <c r="F128" s="254"/>
      <c r="G128" s="254"/>
      <c r="H128" s="254"/>
      <c r="I128" s="333"/>
      <c r="J128" s="254"/>
      <c r="K128" s="253"/>
      <c r="L128" s="254"/>
      <c r="M128" s="253">
        <v>0</v>
      </c>
      <c r="N128" s="253">
        <v>2</v>
      </c>
      <c r="O128" s="254">
        <v>1313556.99</v>
      </c>
      <c r="P128" s="37">
        <v>0.12326062414981714</v>
      </c>
      <c r="Q128" s="37">
        <v>4.506534474988734E-2</v>
      </c>
    </row>
    <row r="129" spans="1:17" ht="15" customHeight="1" x14ac:dyDescent="0.2">
      <c r="A129" s="250" t="s">
        <v>207</v>
      </c>
      <c r="B129" s="249" t="s">
        <v>208</v>
      </c>
      <c r="C129" s="255">
        <v>9</v>
      </c>
      <c r="D129" s="256">
        <v>4520739.7699999996</v>
      </c>
      <c r="E129" s="255">
        <v>1</v>
      </c>
      <c r="F129" s="256">
        <v>29844.35</v>
      </c>
      <c r="G129" s="256"/>
      <c r="H129" s="256"/>
      <c r="I129" s="334"/>
      <c r="J129" s="256"/>
      <c r="K129" s="255"/>
      <c r="L129" s="256"/>
      <c r="M129" s="255">
        <v>4</v>
      </c>
      <c r="N129" s="255">
        <v>14</v>
      </c>
      <c r="O129" s="256">
        <v>4550584.1199999992</v>
      </c>
      <c r="P129" s="39">
        <v>0.42701446769922508</v>
      </c>
      <c r="Q129" s="39">
        <v>0.31545741324921134</v>
      </c>
    </row>
    <row r="130" spans="1:17" ht="15" customHeight="1" x14ac:dyDescent="0.2">
      <c r="A130" s="247" t="s">
        <v>209</v>
      </c>
      <c r="B130" s="248" t="s">
        <v>210</v>
      </c>
      <c r="C130" s="253">
        <v>5</v>
      </c>
      <c r="D130" s="254">
        <v>1277300</v>
      </c>
      <c r="E130" s="253"/>
      <c r="F130" s="254"/>
      <c r="G130" s="254"/>
      <c r="H130" s="254"/>
      <c r="I130" s="333"/>
      <c r="J130" s="254"/>
      <c r="K130" s="253"/>
      <c r="L130" s="254"/>
      <c r="M130" s="253">
        <v>0</v>
      </c>
      <c r="N130" s="253">
        <v>5</v>
      </c>
      <c r="O130" s="254">
        <v>1277300</v>
      </c>
      <c r="P130" s="37">
        <v>0.11985836657651332</v>
      </c>
      <c r="Q130" s="37">
        <v>0.11266336187471834</v>
      </c>
    </row>
    <row r="131" spans="1:17" ht="15" customHeight="1" x14ac:dyDescent="0.2">
      <c r="A131" s="250" t="s">
        <v>385</v>
      </c>
      <c r="B131" s="249" t="s">
        <v>386</v>
      </c>
      <c r="C131" s="255">
        <v>1</v>
      </c>
      <c r="D131" s="256">
        <v>525709</v>
      </c>
      <c r="E131" s="255"/>
      <c r="F131" s="256"/>
      <c r="G131" s="256"/>
      <c r="H131" s="256"/>
      <c r="I131" s="334"/>
      <c r="J131" s="256"/>
      <c r="K131" s="255"/>
      <c r="L131" s="256"/>
      <c r="M131" s="255">
        <v>0</v>
      </c>
      <c r="N131" s="255">
        <v>1</v>
      </c>
      <c r="O131" s="256">
        <v>525709</v>
      </c>
      <c r="P131" s="39">
        <v>4.9331106266791075E-2</v>
      </c>
      <c r="Q131" s="39">
        <v>2.253267237494367E-2</v>
      </c>
    </row>
    <row r="132" spans="1:17" ht="15" customHeight="1" x14ac:dyDescent="0.2">
      <c r="A132" s="247" t="s">
        <v>211</v>
      </c>
      <c r="B132" s="248" t="s">
        <v>212</v>
      </c>
      <c r="C132" s="253">
        <v>1</v>
      </c>
      <c r="D132" s="254">
        <v>150000</v>
      </c>
      <c r="E132" s="253"/>
      <c r="F132" s="254"/>
      <c r="G132" s="254"/>
      <c r="H132" s="254"/>
      <c r="I132" s="333">
        <v>1</v>
      </c>
      <c r="J132" s="254">
        <v>-11244.5</v>
      </c>
      <c r="K132" s="253"/>
      <c r="L132" s="254"/>
      <c r="M132" s="253">
        <v>4</v>
      </c>
      <c r="N132" s="253">
        <v>6</v>
      </c>
      <c r="O132" s="254">
        <v>138755.5</v>
      </c>
      <c r="P132" s="37">
        <v>1.3020439664532524E-2</v>
      </c>
      <c r="Q132" s="37">
        <v>0.13519603424966201</v>
      </c>
    </row>
    <row r="133" spans="1:17" ht="15" customHeight="1" x14ac:dyDescent="0.2">
      <c r="A133" s="250" t="s">
        <v>215</v>
      </c>
      <c r="B133" s="249" t="s">
        <v>216</v>
      </c>
      <c r="C133" s="255">
        <v>17</v>
      </c>
      <c r="D133" s="256">
        <v>8096608.5</v>
      </c>
      <c r="E133" s="255"/>
      <c r="F133" s="256"/>
      <c r="G133" s="256"/>
      <c r="H133" s="256"/>
      <c r="I133" s="334"/>
      <c r="J133" s="256"/>
      <c r="K133" s="255"/>
      <c r="L133" s="256"/>
      <c r="M133" s="255">
        <v>0</v>
      </c>
      <c r="N133" s="255">
        <v>17</v>
      </c>
      <c r="O133" s="256">
        <v>8096608.5</v>
      </c>
      <c r="P133" s="39">
        <v>0.7597637748528252</v>
      </c>
      <c r="Q133" s="39">
        <v>0.38305543037404238</v>
      </c>
    </row>
    <row r="134" spans="1:17" ht="15" customHeight="1" x14ac:dyDescent="0.2">
      <c r="A134" s="247" t="s">
        <v>217</v>
      </c>
      <c r="B134" s="248" t="s">
        <v>218</v>
      </c>
      <c r="C134" s="253">
        <v>2</v>
      </c>
      <c r="D134" s="254">
        <v>1259000</v>
      </c>
      <c r="E134" s="253"/>
      <c r="F134" s="254"/>
      <c r="G134" s="254"/>
      <c r="H134" s="254"/>
      <c r="I134" s="333"/>
      <c r="J134" s="254"/>
      <c r="K134" s="253"/>
      <c r="L134" s="254"/>
      <c r="M134" s="253">
        <v>0</v>
      </c>
      <c r="N134" s="253">
        <v>2</v>
      </c>
      <c r="O134" s="254">
        <v>1259000</v>
      </c>
      <c r="P134" s="37">
        <v>0.11814114422596905</v>
      </c>
      <c r="Q134" s="37">
        <v>4.506534474988734E-2</v>
      </c>
    </row>
    <row r="135" spans="1:17" ht="15" customHeight="1" x14ac:dyDescent="0.2">
      <c r="A135" s="250" t="s">
        <v>219</v>
      </c>
      <c r="B135" s="249" t="s">
        <v>220</v>
      </c>
      <c r="C135" s="255">
        <v>6</v>
      </c>
      <c r="D135" s="256">
        <v>3255719</v>
      </c>
      <c r="E135" s="255"/>
      <c r="F135" s="256"/>
      <c r="G135" s="256"/>
      <c r="H135" s="256"/>
      <c r="I135" s="334"/>
      <c r="J135" s="256"/>
      <c r="K135" s="255"/>
      <c r="L135" s="256"/>
      <c r="M135" s="255">
        <v>0</v>
      </c>
      <c r="N135" s="255">
        <v>6</v>
      </c>
      <c r="O135" s="256">
        <v>3255719</v>
      </c>
      <c r="P135" s="39">
        <v>0.30550783791757563</v>
      </c>
      <c r="Q135" s="39">
        <v>0.13519603424966201</v>
      </c>
    </row>
    <row r="136" spans="1:17" ht="22.5" customHeight="1" x14ac:dyDescent="0.2">
      <c r="A136" s="247" t="s">
        <v>221</v>
      </c>
      <c r="B136" s="248" t="s">
        <v>222</v>
      </c>
      <c r="C136" s="253">
        <v>4</v>
      </c>
      <c r="D136" s="254">
        <v>1702704</v>
      </c>
      <c r="E136" s="253"/>
      <c r="F136" s="254"/>
      <c r="G136" s="254"/>
      <c r="H136" s="254"/>
      <c r="I136" s="333">
        <v>2</v>
      </c>
      <c r="J136" s="254">
        <v>-27826.41</v>
      </c>
      <c r="K136" s="253"/>
      <c r="L136" s="254"/>
      <c r="M136" s="253">
        <v>0</v>
      </c>
      <c r="N136" s="253">
        <v>6</v>
      </c>
      <c r="O136" s="254">
        <v>1674877.59</v>
      </c>
      <c r="P136" s="37">
        <v>0.15716596896031251</v>
      </c>
      <c r="Q136" s="37">
        <v>0.13519603424966201</v>
      </c>
    </row>
    <row r="137" spans="1:17" ht="15" customHeight="1" x14ac:dyDescent="0.2">
      <c r="A137" s="250" t="s">
        <v>223</v>
      </c>
      <c r="B137" s="249" t="s">
        <v>224</v>
      </c>
      <c r="C137" s="255">
        <v>2</v>
      </c>
      <c r="D137" s="256">
        <v>550000</v>
      </c>
      <c r="E137" s="255"/>
      <c r="F137" s="256"/>
      <c r="G137" s="256"/>
      <c r="H137" s="256"/>
      <c r="I137" s="334"/>
      <c r="J137" s="256"/>
      <c r="K137" s="255"/>
      <c r="L137" s="256"/>
      <c r="M137" s="255">
        <v>0</v>
      </c>
      <c r="N137" s="255">
        <v>2</v>
      </c>
      <c r="O137" s="256">
        <v>550000</v>
      </c>
      <c r="P137" s="39">
        <v>5.1610507803243034E-2</v>
      </c>
      <c r="Q137" s="39">
        <v>4.506534474988734E-2</v>
      </c>
    </row>
    <row r="138" spans="1:17" ht="15" customHeight="1" x14ac:dyDescent="0.2">
      <c r="A138" s="247" t="s">
        <v>424</v>
      </c>
      <c r="B138" s="248" t="s">
        <v>425</v>
      </c>
      <c r="C138" s="253">
        <v>1</v>
      </c>
      <c r="D138" s="254">
        <v>381605</v>
      </c>
      <c r="E138" s="253"/>
      <c r="F138" s="254"/>
      <c r="G138" s="254"/>
      <c r="H138" s="254"/>
      <c r="I138" s="333"/>
      <c r="J138" s="254"/>
      <c r="K138" s="253"/>
      <c r="L138" s="254"/>
      <c r="M138" s="253">
        <v>0</v>
      </c>
      <c r="N138" s="253">
        <v>1</v>
      </c>
      <c r="O138" s="254">
        <v>381605</v>
      </c>
      <c r="P138" s="37">
        <v>3.580877787319374E-2</v>
      </c>
      <c r="Q138" s="37">
        <v>2.253267237494367E-2</v>
      </c>
    </row>
    <row r="139" spans="1:17" ht="15" customHeight="1" x14ac:dyDescent="0.2">
      <c r="A139" s="250" t="s">
        <v>565</v>
      </c>
      <c r="B139" s="249" t="s">
        <v>566</v>
      </c>
      <c r="C139" s="255">
        <v>1</v>
      </c>
      <c r="D139" s="256">
        <v>408000</v>
      </c>
      <c r="E139" s="255"/>
      <c r="F139" s="256"/>
      <c r="G139" s="256"/>
      <c r="H139" s="256"/>
      <c r="I139" s="334"/>
      <c r="J139" s="256"/>
      <c r="K139" s="255"/>
      <c r="L139" s="256"/>
      <c r="M139" s="255">
        <v>0</v>
      </c>
      <c r="N139" s="255">
        <v>1</v>
      </c>
      <c r="O139" s="256">
        <v>408000</v>
      </c>
      <c r="P139" s="39">
        <v>3.8285613061314831E-2</v>
      </c>
      <c r="Q139" s="39">
        <v>2.253267237494367E-2</v>
      </c>
    </row>
    <row r="140" spans="1:17" ht="15" customHeight="1" x14ac:dyDescent="0.2">
      <c r="A140" s="247" t="s">
        <v>225</v>
      </c>
      <c r="B140" s="248" t="s">
        <v>226</v>
      </c>
      <c r="C140" s="253">
        <v>1</v>
      </c>
      <c r="D140" s="254">
        <v>499000</v>
      </c>
      <c r="E140" s="253"/>
      <c r="F140" s="254"/>
      <c r="G140" s="254"/>
      <c r="H140" s="254"/>
      <c r="I140" s="333"/>
      <c r="J140" s="254"/>
      <c r="K140" s="253"/>
      <c r="L140" s="254"/>
      <c r="M140" s="253">
        <v>0</v>
      </c>
      <c r="N140" s="253">
        <v>1</v>
      </c>
      <c r="O140" s="254">
        <v>499000</v>
      </c>
      <c r="P140" s="37">
        <v>4.682480617057868E-2</v>
      </c>
      <c r="Q140" s="37">
        <v>2.253267237494367E-2</v>
      </c>
    </row>
    <row r="141" spans="1:17" ht="15" customHeight="1" x14ac:dyDescent="0.2">
      <c r="A141" s="250" t="s">
        <v>567</v>
      </c>
      <c r="B141" s="249" t="s">
        <v>568</v>
      </c>
      <c r="C141" s="255">
        <v>1</v>
      </c>
      <c r="D141" s="256">
        <v>30200</v>
      </c>
      <c r="E141" s="255"/>
      <c r="F141" s="256"/>
      <c r="G141" s="256"/>
      <c r="H141" s="256"/>
      <c r="I141" s="334"/>
      <c r="J141" s="256"/>
      <c r="K141" s="255"/>
      <c r="L141" s="256"/>
      <c r="M141" s="255">
        <v>0</v>
      </c>
      <c r="N141" s="255">
        <v>1</v>
      </c>
      <c r="O141" s="256">
        <v>30200</v>
      </c>
      <c r="P141" s="39">
        <v>2.8338860648326174E-3</v>
      </c>
      <c r="Q141" s="39">
        <v>2.253267237494367E-2</v>
      </c>
    </row>
    <row r="142" spans="1:17" ht="15" customHeight="1" x14ac:dyDescent="0.2">
      <c r="A142" s="247" t="s">
        <v>229</v>
      </c>
      <c r="B142" s="248" t="s">
        <v>230</v>
      </c>
      <c r="C142" s="253">
        <v>1</v>
      </c>
      <c r="D142" s="254">
        <v>499968</v>
      </c>
      <c r="E142" s="253"/>
      <c r="F142" s="254"/>
      <c r="G142" s="254"/>
      <c r="H142" s="254"/>
      <c r="I142" s="333"/>
      <c r="J142" s="254"/>
      <c r="K142" s="253"/>
      <c r="L142" s="254"/>
      <c r="M142" s="253">
        <v>0</v>
      </c>
      <c r="N142" s="253">
        <v>1</v>
      </c>
      <c r="O142" s="254">
        <v>499968</v>
      </c>
      <c r="P142" s="37">
        <v>4.6915640664312384E-2</v>
      </c>
      <c r="Q142" s="37">
        <v>2.253267237494367E-2</v>
      </c>
    </row>
    <row r="143" spans="1:17" ht="15" customHeight="1" x14ac:dyDescent="0.2">
      <c r="A143" s="250" t="s">
        <v>231</v>
      </c>
      <c r="B143" s="249" t="s">
        <v>232</v>
      </c>
      <c r="C143" s="255">
        <v>2</v>
      </c>
      <c r="D143" s="256">
        <v>1438804.8</v>
      </c>
      <c r="E143" s="255"/>
      <c r="F143" s="256"/>
      <c r="G143" s="256"/>
      <c r="H143" s="256"/>
      <c r="I143" s="334"/>
      <c r="J143" s="256"/>
      <c r="K143" s="255"/>
      <c r="L143" s="256"/>
      <c r="M143" s="255">
        <v>0</v>
      </c>
      <c r="N143" s="255">
        <v>2</v>
      </c>
      <c r="O143" s="256">
        <v>1438804.8</v>
      </c>
      <c r="P143" s="39">
        <v>0.13501353883226097</v>
      </c>
      <c r="Q143" s="39">
        <v>4.506534474988734E-2</v>
      </c>
    </row>
    <row r="144" spans="1:17" ht="15" customHeight="1" x14ac:dyDescent="0.2">
      <c r="A144" s="247" t="s">
        <v>233</v>
      </c>
      <c r="B144" s="248" t="s">
        <v>234</v>
      </c>
      <c r="C144" s="253">
        <v>1</v>
      </c>
      <c r="D144" s="254">
        <v>192777</v>
      </c>
      <c r="E144" s="253"/>
      <c r="F144" s="254"/>
      <c r="G144" s="254"/>
      <c r="H144" s="254"/>
      <c r="I144" s="333"/>
      <c r="J144" s="254"/>
      <c r="K144" s="253"/>
      <c r="L144" s="254"/>
      <c r="M144" s="253">
        <v>2</v>
      </c>
      <c r="N144" s="253">
        <v>3</v>
      </c>
      <c r="O144" s="254">
        <v>192777</v>
      </c>
      <c r="P144" s="37">
        <v>1.8089670659610514E-2</v>
      </c>
      <c r="Q144" s="37">
        <v>6.7598017124831003E-2</v>
      </c>
    </row>
    <row r="145" spans="1:17" ht="15" customHeight="1" x14ac:dyDescent="0.2">
      <c r="A145" s="250" t="s">
        <v>402</v>
      </c>
      <c r="B145" s="249" t="s">
        <v>403</v>
      </c>
      <c r="C145" s="255">
        <v>4</v>
      </c>
      <c r="D145" s="256">
        <v>1224200</v>
      </c>
      <c r="E145" s="255"/>
      <c r="F145" s="256"/>
      <c r="G145" s="256"/>
      <c r="H145" s="256"/>
      <c r="I145" s="334"/>
      <c r="J145" s="256"/>
      <c r="K145" s="255"/>
      <c r="L145" s="256"/>
      <c r="M145" s="255">
        <v>1</v>
      </c>
      <c r="N145" s="255">
        <v>5</v>
      </c>
      <c r="O145" s="256">
        <v>1224200</v>
      </c>
      <c r="P145" s="39">
        <v>0.1148756066413275</v>
      </c>
      <c r="Q145" s="39">
        <v>0.11266336187471834</v>
      </c>
    </row>
    <row r="146" spans="1:17" ht="15" customHeight="1" x14ac:dyDescent="0.2">
      <c r="A146" s="247" t="s">
        <v>235</v>
      </c>
      <c r="B146" s="248" t="s">
        <v>236</v>
      </c>
      <c r="C146" s="253"/>
      <c r="D146" s="254"/>
      <c r="E146" s="253">
        <v>1</v>
      </c>
      <c r="F146" s="254">
        <v>35458.03</v>
      </c>
      <c r="G146" s="254"/>
      <c r="H146" s="254"/>
      <c r="I146" s="333"/>
      <c r="J146" s="254"/>
      <c r="K146" s="253"/>
      <c r="L146" s="254"/>
      <c r="M146" s="253">
        <v>0</v>
      </c>
      <c r="N146" s="253">
        <v>1</v>
      </c>
      <c r="O146" s="254">
        <v>35458.03</v>
      </c>
      <c r="P146" s="37">
        <v>3.3272853345502284E-3</v>
      </c>
      <c r="Q146" s="37">
        <v>2.253267237494367E-2</v>
      </c>
    </row>
    <row r="147" spans="1:17" ht="15" customHeight="1" x14ac:dyDescent="0.2">
      <c r="A147" s="250" t="s">
        <v>571</v>
      </c>
      <c r="B147" s="249" t="s">
        <v>572</v>
      </c>
      <c r="C147" s="255">
        <v>2</v>
      </c>
      <c r="D147" s="256">
        <v>929751</v>
      </c>
      <c r="E147" s="255"/>
      <c r="F147" s="256"/>
      <c r="G147" s="256"/>
      <c r="H147" s="256"/>
      <c r="I147" s="334"/>
      <c r="J147" s="256"/>
      <c r="K147" s="255"/>
      <c r="L147" s="256"/>
      <c r="M147" s="255">
        <v>0</v>
      </c>
      <c r="N147" s="255">
        <v>2</v>
      </c>
      <c r="O147" s="256">
        <v>929751</v>
      </c>
      <c r="P147" s="39">
        <v>8.7245311346496379E-2</v>
      </c>
      <c r="Q147" s="39">
        <v>4.506534474988734E-2</v>
      </c>
    </row>
    <row r="148" spans="1:17" ht="15" customHeight="1" x14ac:dyDescent="0.2">
      <c r="A148" s="247" t="s">
        <v>237</v>
      </c>
      <c r="B148" s="248" t="s">
        <v>238</v>
      </c>
      <c r="C148" s="253">
        <v>7</v>
      </c>
      <c r="D148" s="254">
        <v>2784106.4</v>
      </c>
      <c r="E148" s="253"/>
      <c r="F148" s="254"/>
      <c r="G148" s="254"/>
      <c r="H148" s="254"/>
      <c r="I148" s="333"/>
      <c r="J148" s="254"/>
      <c r="K148" s="253">
        <v>1</v>
      </c>
      <c r="L148" s="254">
        <v>-650025</v>
      </c>
      <c r="M148" s="253">
        <v>0</v>
      </c>
      <c r="N148" s="253">
        <v>8</v>
      </c>
      <c r="O148" s="254">
        <v>2134081.4</v>
      </c>
      <c r="P148" s="37">
        <v>0.20025640863173785</v>
      </c>
      <c r="Q148" s="37">
        <v>0.18026137899954936</v>
      </c>
    </row>
    <row r="149" spans="1:17" ht="15" customHeight="1" x14ac:dyDescent="0.2">
      <c r="A149" s="250" t="s">
        <v>239</v>
      </c>
      <c r="B149" s="249" t="s">
        <v>240</v>
      </c>
      <c r="C149" s="255">
        <v>15</v>
      </c>
      <c r="D149" s="256">
        <v>8768953.2799999993</v>
      </c>
      <c r="E149" s="255">
        <v>1</v>
      </c>
      <c r="F149" s="256">
        <v>25375.74</v>
      </c>
      <c r="G149" s="256"/>
      <c r="H149" s="256"/>
      <c r="I149" s="334">
        <v>1</v>
      </c>
      <c r="J149" s="256">
        <v>-798693</v>
      </c>
      <c r="K149" s="255"/>
      <c r="L149" s="256"/>
      <c r="M149" s="255">
        <v>0</v>
      </c>
      <c r="N149" s="255">
        <v>17</v>
      </c>
      <c r="O149" s="256">
        <v>7995636.0199999996</v>
      </c>
      <c r="P149" s="39">
        <v>0.75028879127654735</v>
      </c>
      <c r="Q149" s="39">
        <v>0.38305543037404238</v>
      </c>
    </row>
    <row r="150" spans="1:17" ht="15" customHeight="1" x14ac:dyDescent="0.2">
      <c r="A150" s="247" t="s">
        <v>241</v>
      </c>
      <c r="B150" s="248" t="s">
        <v>242</v>
      </c>
      <c r="C150" s="253">
        <v>3</v>
      </c>
      <c r="D150" s="254">
        <v>1470531.96</v>
      </c>
      <c r="E150" s="253"/>
      <c r="F150" s="254"/>
      <c r="G150" s="254"/>
      <c r="H150" s="254"/>
      <c r="I150" s="333"/>
      <c r="J150" s="254"/>
      <c r="K150" s="253"/>
      <c r="L150" s="254"/>
      <c r="M150" s="253">
        <v>0</v>
      </c>
      <c r="N150" s="253">
        <v>3</v>
      </c>
      <c r="O150" s="254">
        <v>1470531.96</v>
      </c>
      <c r="P150" s="37">
        <v>0.13799072944817867</v>
      </c>
      <c r="Q150" s="37">
        <v>6.7598017124831003E-2</v>
      </c>
    </row>
    <row r="151" spans="1:17" ht="15" customHeight="1" x14ac:dyDescent="0.2">
      <c r="A151" s="250" t="s">
        <v>243</v>
      </c>
      <c r="B151" s="249" t="s">
        <v>244</v>
      </c>
      <c r="C151" s="255">
        <v>4</v>
      </c>
      <c r="D151" s="256">
        <v>1255978.2</v>
      </c>
      <c r="E151" s="255"/>
      <c r="F151" s="256"/>
      <c r="G151" s="256"/>
      <c r="H151" s="256"/>
      <c r="I151" s="334"/>
      <c r="J151" s="256"/>
      <c r="K151" s="255"/>
      <c r="L151" s="256"/>
      <c r="M151" s="255">
        <v>0</v>
      </c>
      <c r="N151" s="255">
        <v>4</v>
      </c>
      <c r="O151" s="256">
        <v>1255978.2</v>
      </c>
      <c r="P151" s="39">
        <v>0.11785758671236934</v>
      </c>
      <c r="Q151" s="39">
        <v>9.013068949977468E-2</v>
      </c>
    </row>
    <row r="152" spans="1:17" ht="15" customHeight="1" x14ac:dyDescent="0.2">
      <c r="A152" s="247" t="s">
        <v>585</v>
      </c>
      <c r="B152" s="248" t="s">
        <v>586</v>
      </c>
      <c r="C152" s="253">
        <v>4</v>
      </c>
      <c r="D152" s="254">
        <v>1381760</v>
      </c>
      <c r="E152" s="253"/>
      <c r="F152" s="254"/>
      <c r="G152" s="254"/>
      <c r="H152" s="254"/>
      <c r="I152" s="333"/>
      <c r="J152" s="254"/>
      <c r="K152" s="253"/>
      <c r="L152" s="254"/>
      <c r="M152" s="253">
        <v>0</v>
      </c>
      <c r="N152" s="253">
        <v>4</v>
      </c>
      <c r="O152" s="254">
        <v>1381760</v>
      </c>
      <c r="P152" s="37">
        <v>0.12966060956765291</v>
      </c>
      <c r="Q152" s="37">
        <v>9.013068949977468E-2</v>
      </c>
    </row>
    <row r="153" spans="1:17" ht="15" customHeight="1" x14ac:dyDescent="0.2">
      <c r="A153" s="250" t="s">
        <v>245</v>
      </c>
      <c r="B153" s="249" t="s">
        <v>246</v>
      </c>
      <c r="C153" s="255">
        <v>11</v>
      </c>
      <c r="D153" s="256">
        <v>1760258.1600000001</v>
      </c>
      <c r="E153" s="255"/>
      <c r="F153" s="256"/>
      <c r="G153" s="256"/>
      <c r="H153" s="256"/>
      <c r="I153" s="334"/>
      <c r="J153" s="256"/>
      <c r="K153" s="255"/>
      <c r="L153" s="256"/>
      <c r="M153" s="255">
        <v>0</v>
      </c>
      <c r="N153" s="255">
        <v>11</v>
      </c>
      <c r="O153" s="256">
        <v>1760258.1600000001</v>
      </c>
      <c r="P153" s="39">
        <v>0.16517785000436769</v>
      </c>
      <c r="Q153" s="39">
        <v>0.24785939612438035</v>
      </c>
    </row>
    <row r="154" spans="1:17" ht="15" customHeight="1" x14ac:dyDescent="0.2">
      <c r="A154" s="247" t="s">
        <v>247</v>
      </c>
      <c r="B154" s="248" t="s">
        <v>248</v>
      </c>
      <c r="C154" s="253">
        <v>7</v>
      </c>
      <c r="D154" s="254">
        <v>1298282.07</v>
      </c>
      <c r="E154" s="253">
        <v>1</v>
      </c>
      <c r="F154" s="254">
        <v>53848.5</v>
      </c>
      <c r="G154" s="254"/>
      <c r="H154" s="254"/>
      <c r="I154" s="333"/>
      <c r="J154" s="254"/>
      <c r="K154" s="253"/>
      <c r="L154" s="254"/>
      <c r="M154" s="253">
        <v>0</v>
      </c>
      <c r="N154" s="253">
        <v>8</v>
      </c>
      <c r="O154" s="254">
        <v>1352130.57</v>
      </c>
      <c r="P154" s="37">
        <v>0.12688026424361537</v>
      </c>
      <c r="Q154" s="37">
        <v>0.18026137899954936</v>
      </c>
    </row>
    <row r="155" spans="1:17" ht="15" customHeight="1" x14ac:dyDescent="0.2">
      <c r="A155" s="250" t="s">
        <v>615</v>
      </c>
      <c r="B155" s="249" t="s">
        <v>616</v>
      </c>
      <c r="C155" s="255">
        <v>1</v>
      </c>
      <c r="D155" s="256">
        <v>328800</v>
      </c>
      <c r="E155" s="255"/>
      <c r="F155" s="256"/>
      <c r="G155" s="256"/>
      <c r="H155" s="256"/>
      <c r="I155" s="334"/>
      <c r="J155" s="256"/>
      <c r="K155" s="255"/>
      <c r="L155" s="256"/>
      <c r="M155" s="255">
        <v>0</v>
      </c>
      <c r="N155" s="255">
        <v>1</v>
      </c>
      <c r="O155" s="256">
        <v>328800</v>
      </c>
      <c r="P155" s="39">
        <v>3.0853699937647833E-2</v>
      </c>
      <c r="Q155" s="39">
        <v>2.253267237494367E-2</v>
      </c>
    </row>
    <row r="156" spans="1:17" ht="15" customHeight="1" x14ac:dyDescent="0.2">
      <c r="A156" s="247" t="s">
        <v>251</v>
      </c>
      <c r="B156" s="248" t="s">
        <v>252</v>
      </c>
      <c r="C156" s="253">
        <v>7</v>
      </c>
      <c r="D156" s="254">
        <v>2865109.44</v>
      </c>
      <c r="E156" s="253"/>
      <c r="F156" s="254"/>
      <c r="G156" s="254"/>
      <c r="H156" s="254"/>
      <c r="I156" s="333"/>
      <c r="J156" s="254"/>
      <c r="K156" s="253"/>
      <c r="L156" s="254"/>
      <c r="M156" s="253">
        <v>0</v>
      </c>
      <c r="N156" s="253">
        <v>7</v>
      </c>
      <c r="O156" s="254">
        <v>2865109.44</v>
      </c>
      <c r="P156" s="37">
        <v>0.26885409656411868</v>
      </c>
      <c r="Q156" s="37">
        <v>0.15772870662460567</v>
      </c>
    </row>
    <row r="157" spans="1:17" ht="15" customHeight="1" x14ac:dyDescent="0.2">
      <c r="A157" s="250" t="s">
        <v>253</v>
      </c>
      <c r="B157" s="249" t="s">
        <v>254</v>
      </c>
      <c r="C157" s="255">
        <v>5</v>
      </c>
      <c r="D157" s="256">
        <v>3145590.59</v>
      </c>
      <c r="E157" s="255">
        <v>2</v>
      </c>
      <c r="F157" s="256">
        <v>128755.61</v>
      </c>
      <c r="G157" s="256"/>
      <c r="H157" s="256"/>
      <c r="I157" s="334"/>
      <c r="J157" s="256"/>
      <c r="K157" s="255"/>
      <c r="L157" s="256"/>
      <c r="M157" s="255">
        <v>0</v>
      </c>
      <c r="N157" s="255">
        <v>7</v>
      </c>
      <c r="O157" s="256">
        <v>3274346.1999999997</v>
      </c>
      <c r="P157" s="39">
        <v>0.30725576382839848</v>
      </c>
      <c r="Q157" s="39">
        <v>0.15772870662460567</v>
      </c>
    </row>
    <row r="158" spans="1:17" ht="15" customHeight="1" x14ac:dyDescent="0.2">
      <c r="A158" s="247" t="s">
        <v>255</v>
      </c>
      <c r="B158" s="248" t="s">
        <v>256</v>
      </c>
      <c r="C158" s="253">
        <v>5</v>
      </c>
      <c r="D158" s="254">
        <v>2674323.44</v>
      </c>
      <c r="E158" s="253"/>
      <c r="F158" s="254"/>
      <c r="G158" s="254"/>
      <c r="H158" s="254"/>
      <c r="I158" s="333">
        <v>1</v>
      </c>
      <c r="J158" s="254">
        <v>-14436.26</v>
      </c>
      <c r="K158" s="253"/>
      <c r="L158" s="254"/>
      <c r="M158" s="253">
        <v>0</v>
      </c>
      <c r="N158" s="253">
        <v>6</v>
      </c>
      <c r="O158" s="254">
        <v>2659887.1800000002</v>
      </c>
      <c r="P158" s="37">
        <v>0.24959659647115659</v>
      </c>
      <c r="Q158" s="37">
        <v>0.13519603424966201</v>
      </c>
    </row>
    <row r="159" spans="1:17" ht="15" customHeight="1" x14ac:dyDescent="0.2">
      <c r="A159" s="250" t="s">
        <v>300</v>
      </c>
      <c r="B159" s="249" t="s">
        <v>301</v>
      </c>
      <c r="C159" s="255">
        <v>1</v>
      </c>
      <c r="D159" s="256">
        <v>709650</v>
      </c>
      <c r="E159" s="255"/>
      <c r="F159" s="256"/>
      <c r="G159" s="256"/>
      <c r="H159" s="256"/>
      <c r="I159" s="334"/>
      <c r="J159" s="256"/>
      <c r="K159" s="255"/>
      <c r="L159" s="256"/>
      <c r="M159" s="255">
        <v>0</v>
      </c>
      <c r="N159" s="255">
        <v>1</v>
      </c>
      <c r="O159" s="256">
        <v>709650</v>
      </c>
      <c r="P159" s="39">
        <v>6.659163065922076E-2</v>
      </c>
      <c r="Q159" s="39">
        <v>2.253267237494367E-2</v>
      </c>
    </row>
    <row r="160" spans="1:17" ht="15" customHeight="1" x14ac:dyDescent="0.2">
      <c r="A160" s="247" t="s">
        <v>619</v>
      </c>
      <c r="B160" s="248" t="s">
        <v>620</v>
      </c>
      <c r="C160" s="253">
        <v>2</v>
      </c>
      <c r="D160" s="254">
        <v>213935.78999999998</v>
      </c>
      <c r="E160" s="253"/>
      <c r="F160" s="254"/>
      <c r="G160" s="254"/>
      <c r="H160" s="254"/>
      <c r="I160" s="333"/>
      <c r="J160" s="254"/>
      <c r="K160" s="253"/>
      <c r="L160" s="254"/>
      <c r="M160" s="253">
        <v>0</v>
      </c>
      <c r="N160" s="253">
        <v>2</v>
      </c>
      <c r="O160" s="254">
        <v>213935.78999999998</v>
      </c>
      <c r="P160" s="37">
        <v>2.0075154107614474E-2</v>
      </c>
      <c r="Q160" s="37">
        <v>4.506534474988734E-2</v>
      </c>
    </row>
    <row r="161" spans="1:18" ht="15" customHeight="1" x14ac:dyDescent="0.2">
      <c r="A161" s="250" t="s">
        <v>257</v>
      </c>
      <c r="B161" s="249" t="s">
        <v>258</v>
      </c>
      <c r="C161" s="255">
        <v>10</v>
      </c>
      <c r="D161" s="256">
        <v>3610835</v>
      </c>
      <c r="E161" s="255"/>
      <c r="F161" s="256"/>
      <c r="G161" s="256"/>
      <c r="H161" s="256"/>
      <c r="I161" s="334"/>
      <c r="J161" s="256"/>
      <c r="K161" s="255">
        <v>2</v>
      </c>
      <c r="L161" s="256">
        <v>-455443.5</v>
      </c>
      <c r="M161" s="255">
        <v>0</v>
      </c>
      <c r="N161" s="255">
        <v>12</v>
      </c>
      <c r="O161" s="256">
        <v>3155391.5</v>
      </c>
      <c r="P161" s="39">
        <v>0.29609337751461223</v>
      </c>
      <c r="Q161" s="39">
        <v>0.27039206849932401</v>
      </c>
    </row>
    <row r="162" spans="1:18" ht="15" customHeight="1" x14ac:dyDescent="0.2">
      <c r="A162" s="247" t="s">
        <v>502</v>
      </c>
      <c r="B162" s="248" t="s">
        <v>503</v>
      </c>
      <c r="C162" s="253">
        <v>1</v>
      </c>
      <c r="D162" s="254">
        <v>770820</v>
      </c>
      <c r="E162" s="253"/>
      <c r="F162" s="254"/>
      <c r="G162" s="254"/>
      <c r="H162" s="254"/>
      <c r="I162" s="333"/>
      <c r="J162" s="254"/>
      <c r="K162" s="253"/>
      <c r="L162" s="254"/>
      <c r="M162" s="253">
        <v>0</v>
      </c>
      <c r="N162" s="253">
        <v>1</v>
      </c>
      <c r="O162" s="254">
        <v>770820</v>
      </c>
      <c r="P162" s="37">
        <v>7.2331657499810534E-2</v>
      </c>
      <c r="Q162" s="37">
        <v>2.253267237494367E-2</v>
      </c>
    </row>
    <row r="163" spans="1:18" ht="13.5" thickBot="1" x14ac:dyDescent="0.25">
      <c r="A163" s="499" t="s">
        <v>1</v>
      </c>
      <c r="B163" s="500"/>
      <c r="C163" s="257">
        <v>3969</v>
      </c>
      <c r="D163" s="258">
        <v>1078380025.0900006</v>
      </c>
      <c r="E163" s="257">
        <v>131</v>
      </c>
      <c r="F163" s="258">
        <v>6511615.5599999996</v>
      </c>
      <c r="G163" s="257">
        <v>0</v>
      </c>
      <c r="H163" s="258">
        <v>0</v>
      </c>
      <c r="I163" s="259">
        <v>278</v>
      </c>
      <c r="J163" s="258">
        <v>-13393150.99</v>
      </c>
      <c r="K163" s="259">
        <v>16</v>
      </c>
      <c r="L163" s="258">
        <v>-5824030.3099999996</v>
      </c>
      <c r="M163" s="260">
        <v>44</v>
      </c>
      <c r="N163" s="257">
        <v>4438</v>
      </c>
      <c r="O163" s="258">
        <v>1065674459.3500005</v>
      </c>
      <c r="P163" s="261">
        <v>100</v>
      </c>
      <c r="Q163" s="262">
        <v>100</v>
      </c>
      <c r="R163" s="46">
        <f>F163/D163*100</f>
        <v>0.60383310229216702</v>
      </c>
    </row>
    <row r="164" spans="1:18" ht="15" customHeight="1" x14ac:dyDescent="0.2">
      <c r="B164" s="54"/>
      <c r="C164" s="55"/>
      <c r="D164" s="56"/>
      <c r="E164" s="55"/>
      <c r="F164" s="56"/>
      <c r="G164" s="55"/>
      <c r="H164" s="56"/>
      <c r="I164" s="335"/>
      <c r="K164" s="56"/>
      <c r="L164" s="57"/>
      <c r="M164" s="57"/>
      <c r="R164" s="46">
        <f>H163/D163*100</f>
        <v>0</v>
      </c>
    </row>
    <row r="165" spans="1:18" ht="15" customHeight="1" thickBot="1" x14ac:dyDescent="0.25">
      <c r="B165" s="295" t="s">
        <v>302</v>
      </c>
      <c r="C165" s="292"/>
      <c r="D165" s="294"/>
      <c r="E165" s="292"/>
      <c r="F165" s="294"/>
      <c r="G165" s="292"/>
      <c r="H165" s="294"/>
      <c r="I165" s="336"/>
      <c r="J165" s="292"/>
      <c r="K165" s="294"/>
      <c r="L165" s="294"/>
      <c r="M165" s="294"/>
      <c r="N165" s="297"/>
      <c r="O165" s="297"/>
      <c r="P165" s="297"/>
      <c r="Q165" s="297"/>
      <c r="R165" s="46">
        <f>J163/D163*100</f>
        <v>-1.2419694985431708</v>
      </c>
    </row>
    <row r="166" spans="1:18" ht="15" customHeight="1" x14ac:dyDescent="0.2">
      <c r="A166" s="12"/>
      <c r="B166" s="295" t="s">
        <v>260</v>
      </c>
      <c r="C166" s="263">
        <v>2856</v>
      </c>
      <c r="D166" s="264">
        <v>419088809.82999998</v>
      </c>
      <c r="E166" s="265">
        <v>50</v>
      </c>
      <c r="F166" s="264">
        <v>764969.2699999999</v>
      </c>
      <c r="G166" s="266">
        <v>0</v>
      </c>
      <c r="H166" s="264">
        <v>0</v>
      </c>
      <c r="I166" s="337">
        <v>252</v>
      </c>
      <c r="J166" s="264">
        <v>-8910503.6200000029</v>
      </c>
      <c r="K166" s="265">
        <v>11</v>
      </c>
      <c r="L166" s="264">
        <v>-3607965.2500000005</v>
      </c>
      <c r="M166" s="265">
        <v>8</v>
      </c>
      <c r="N166" s="266">
        <v>3177</v>
      </c>
      <c r="O166" s="264">
        <v>407335310.22999984</v>
      </c>
      <c r="P166" s="267">
        <v>38.223240376657856</v>
      </c>
      <c r="Q166" s="268">
        <v>71.586300135196026</v>
      </c>
      <c r="R166" s="46">
        <f>L163/D163*100</f>
        <v>-0.54007216143621828</v>
      </c>
    </row>
    <row r="167" spans="1:18" ht="15" customHeight="1" x14ac:dyDescent="0.2">
      <c r="A167" s="12"/>
      <c r="B167" s="295" t="s">
        <v>261</v>
      </c>
      <c r="C167" s="269">
        <v>769</v>
      </c>
      <c r="D167" s="270">
        <v>534861713.97000027</v>
      </c>
      <c r="E167" s="271">
        <v>72</v>
      </c>
      <c r="F167" s="270">
        <v>5395565.0600000005</v>
      </c>
      <c r="G167" s="272">
        <v>0</v>
      </c>
      <c r="H167" s="270">
        <v>0</v>
      </c>
      <c r="I167" s="338">
        <v>14</v>
      </c>
      <c r="J167" s="270">
        <v>-2678635.1</v>
      </c>
      <c r="K167" s="271">
        <v>1</v>
      </c>
      <c r="L167" s="270">
        <v>-236402.56</v>
      </c>
      <c r="M167" s="271">
        <v>22</v>
      </c>
      <c r="N167" s="272">
        <v>878</v>
      </c>
      <c r="O167" s="270">
        <v>537342241.37000024</v>
      </c>
      <c r="P167" s="273">
        <v>50.422738074979094</v>
      </c>
      <c r="Q167" s="274">
        <v>19.78368634520054</v>
      </c>
    </row>
    <row r="168" spans="1:18" ht="15" customHeight="1" thickBot="1" x14ac:dyDescent="0.25">
      <c r="A168" s="12"/>
      <c r="B168" s="295" t="s">
        <v>262</v>
      </c>
      <c r="C168" s="275">
        <v>344</v>
      </c>
      <c r="D168" s="276">
        <v>124429501.29000001</v>
      </c>
      <c r="E168" s="277">
        <v>9</v>
      </c>
      <c r="F168" s="276">
        <v>351081.23</v>
      </c>
      <c r="G168" s="278">
        <v>0</v>
      </c>
      <c r="H168" s="276">
        <v>0</v>
      </c>
      <c r="I168" s="339">
        <v>12</v>
      </c>
      <c r="J168" s="276">
        <v>-1804012.27</v>
      </c>
      <c r="K168" s="277">
        <v>4</v>
      </c>
      <c r="L168" s="276">
        <v>-1979662.5</v>
      </c>
      <c r="M168" s="277">
        <v>14</v>
      </c>
      <c r="N168" s="278">
        <v>383</v>
      </c>
      <c r="O168" s="276">
        <v>120996907.75</v>
      </c>
      <c r="P168" s="279">
        <v>11.35402154836301</v>
      </c>
      <c r="Q168" s="280">
        <v>8.6300135196034216</v>
      </c>
    </row>
    <row r="169" spans="1:18" ht="15" customHeight="1" thickBot="1" x14ac:dyDescent="0.25">
      <c r="B169" s="295"/>
      <c r="C169" s="281"/>
      <c r="D169" s="282"/>
      <c r="E169" s="281"/>
      <c r="F169" s="282"/>
      <c r="G169" s="282"/>
      <c r="H169" s="282"/>
      <c r="I169" s="340"/>
      <c r="J169" s="282"/>
      <c r="K169" s="281"/>
      <c r="L169" s="282"/>
      <c r="M169" s="281"/>
      <c r="N169" s="281"/>
      <c r="O169" s="282"/>
      <c r="P169" s="282"/>
      <c r="Q169" s="282"/>
    </row>
    <row r="170" spans="1:18" ht="15" customHeight="1" x14ac:dyDescent="0.2">
      <c r="B170" s="295" t="s">
        <v>303</v>
      </c>
      <c r="C170" s="283">
        <v>71.957671957671948</v>
      </c>
      <c r="D170" s="284">
        <v>38.862812744980438</v>
      </c>
      <c r="E170" s="284">
        <v>38.167938931297712</v>
      </c>
      <c r="F170" s="284">
        <v>11.747764636154285</v>
      </c>
      <c r="G170" s="284">
        <v>0</v>
      </c>
      <c r="H170" s="284">
        <v>0</v>
      </c>
      <c r="I170" s="341">
        <v>90.647482014388487</v>
      </c>
      <c r="J170" s="284">
        <v>66.530300648839344</v>
      </c>
      <c r="K170" s="284">
        <v>68.75</v>
      </c>
      <c r="L170" s="284">
        <v>61.949630375464174</v>
      </c>
      <c r="M170" s="284">
        <v>18.181818181818183</v>
      </c>
      <c r="N170" s="284">
        <v>71.586300135196041</v>
      </c>
      <c r="O170" s="285">
        <v>38.22324037665787</v>
      </c>
      <c r="P170" s="282"/>
      <c r="Q170" s="282"/>
    </row>
    <row r="171" spans="1:18" ht="15" customHeight="1" x14ac:dyDescent="0.2">
      <c r="B171" s="295" t="s">
        <v>304</v>
      </c>
      <c r="C171" s="286">
        <v>19.375157470395564</v>
      </c>
      <c r="D171" s="287">
        <v>49.598629567101007</v>
      </c>
      <c r="E171" s="287">
        <v>54.961832061068705</v>
      </c>
      <c r="F171" s="287">
        <v>82.860620537002333</v>
      </c>
      <c r="G171" s="287">
        <v>0</v>
      </c>
      <c r="H171" s="287">
        <v>0</v>
      </c>
      <c r="I171" s="342">
        <v>5.0359712230215825</v>
      </c>
      <c r="J171" s="287">
        <v>20.000036600796957</v>
      </c>
      <c r="K171" s="287">
        <v>6.25</v>
      </c>
      <c r="L171" s="287">
        <v>4.0590887652849457</v>
      </c>
      <c r="M171" s="287">
        <v>50</v>
      </c>
      <c r="N171" s="287">
        <v>19.78368634520054</v>
      </c>
      <c r="O171" s="288">
        <v>50.422738074979087</v>
      </c>
      <c r="P171" s="282"/>
      <c r="Q171" s="282"/>
    </row>
    <row r="172" spans="1:18" ht="15" customHeight="1" thickBot="1" x14ac:dyDescent="0.25">
      <c r="B172" s="295" t="s">
        <v>305</v>
      </c>
      <c r="C172" s="289">
        <v>8.667170571932477</v>
      </c>
      <c r="D172" s="290">
        <v>11.538557687918527</v>
      </c>
      <c r="E172" s="290">
        <v>6.8702290076335881</v>
      </c>
      <c r="F172" s="290">
        <v>5.3916148268433703</v>
      </c>
      <c r="G172" s="290">
        <v>0</v>
      </c>
      <c r="H172" s="290">
        <v>0</v>
      </c>
      <c r="I172" s="343">
        <v>4.3165467625899279</v>
      </c>
      <c r="J172" s="290">
        <v>13.469662750363721</v>
      </c>
      <c r="K172" s="290">
        <v>25</v>
      </c>
      <c r="L172" s="290">
        <v>33.991280859250885</v>
      </c>
      <c r="M172" s="290">
        <v>31.818181818181817</v>
      </c>
      <c r="N172" s="290">
        <v>8.6300135196034251</v>
      </c>
      <c r="O172" s="291">
        <v>11.354021548363004</v>
      </c>
      <c r="P172" s="282"/>
      <c r="Q172" s="282"/>
    </row>
    <row r="173" spans="1:18" s="67" customFormat="1" ht="55.5" customHeight="1" x14ac:dyDescent="0.2">
      <c r="A173" s="65"/>
      <c r="B173" s="66"/>
      <c r="C173" s="40" t="s">
        <v>306</v>
      </c>
      <c r="D173" s="41" t="s">
        <v>307</v>
      </c>
      <c r="E173" s="40" t="s">
        <v>308</v>
      </c>
      <c r="F173" s="41" t="s">
        <v>309</v>
      </c>
      <c r="G173" s="40" t="s">
        <v>442</v>
      </c>
      <c r="H173" s="41" t="s">
        <v>443</v>
      </c>
      <c r="I173" s="40" t="s">
        <v>444</v>
      </c>
      <c r="J173" s="41" t="s">
        <v>445</v>
      </c>
      <c r="K173" s="40" t="s">
        <v>446</v>
      </c>
      <c r="L173" s="41" t="s">
        <v>447</v>
      </c>
      <c r="M173" s="40" t="s">
        <v>310</v>
      </c>
      <c r="N173" s="40" t="s">
        <v>276</v>
      </c>
      <c r="O173" s="42" t="s">
        <v>311</v>
      </c>
    </row>
  </sheetData>
  <mergeCells count="16">
    <mergeCell ref="A163:B163"/>
    <mergeCell ref="M5:M6"/>
    <mergeCell ref="A5:A6"/>
    <mergeCell ref="B5:B6"/>
    <mergeCell ref="C5:D5"/>
    <mergeCell ref="E5:F5"/>
    <mergeCell ref="G5:H5"/>
    <mergeCell ref="I5:J5"/>
    <mergeCell ref="K5:L5"/>
    <mergeCell ref="P1:Q1"/>
    <mergeCell ref="A2:Q2"/>
    <mergeCell ref="A3:Q3"/>
    <mergeCell ref="N5:N6"/>
    <mergeCell ref="O5:O6"/>
    <mergeCell ref="P5:P6"/>
    <mergeCell ref="Q5:Q6"/>
  </mergeCells>
  <printOptions horizontalCentered="1"/>
  <pageMargins left="0.98425196850393704" right="0.39370078740157483" top="0.39370078740157483" bottom="0.39370078740157483" header="0" footer="0"/>
  <pageSetup paperSize="9" scale="8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R110"/>
  <sheetViews>
    <sheetView view="pageBreakPreview" topLeftCell="C1" zoomScaleNormal="85" zoomScaleSheetLayoutView="100" workbookViewId="0">
      <pane ySplit="7" topLeftCell="A74" activePane="bottomLeft" state="frozen"/>
      <selection activeCell="B32" sqref="B32"/>
      <selection pane="bottomLeft" activeCell="O81" sqref="O81"/>
    </sheetView>
  </sheetViews>
  <sheetFormatPr defaultColWidth="4.7109375" defaultRowHeight="12.75" x14ac:dyDescent="0.2"/>
  <cols>
    <col min="1" max="1" width="5.28515625" style="43" customWidth="1"/>
    <col min="2" max="2" width="31.85546875" style="44" customWidth="1"/>
    <col min="3" max="3" width="5.5703125" style="43" customWidth="1"/>
    <col min="4" max="4" width="11.28515625" style="45" customWidth="1"/>
    <col min="5" max="5" width="5.5703125" style="43" customWidth="1"/>
    <col min="6" max="6" width="11.28515625" style="45" customWidth="1"/>
    <col min="7" max="7" width="5.5703125" style="45" customWidth="1"/>
    <col min="8" max="8" width="11.28515625" style="45" customWidth="1"/>
    <col min="9" max="9" width="5.5703125" style="43" customWidth="1"/>
    <col min="10" max="10" width="11.28515625" style="45" customWidth="1"/>
    <col min="11" max="11" width="5.5703125" style="43" customWidth="1"/>
    <col min="12" max="12" width="11.28515625" style="43" customWidth="1"/>
    <col min="13" max="13" width="5.5703125" style="45" customWidth="1"/>
    <col min="14" max="14" width="6.42578125" style="45" customWidth="1"/>
    <col min="15" max="15" width="11.28515625" style="45" customWidth="1"/>
    <col min="16" max="17" width="8.7109375" style="46" customWidth="1"/>
    <col min="18" max="18" width="18.7109375" style="46" customWidth="1"/>
    <col min="19" max="19" width="10.140625" style="46" bestFit="1" customWidth="1"/>
    <col min="20" max="257" width="9.140625" style="46" customWidth="1"/>
    <col min="258" max="258" width="4.7109375" style="46"/>
    <col min="259" max="259" width="5.28515625" style="46" customWidth="1"/>
    <col min="260" max="260" width="31.85546875" style="46" customWidth="1"/>
    <col min="261" max="261" width="7.28515625" style="46" customWidth="1"/>
    <col min="262" max="262" width="13.7109375" style="46" customWidth="1"/>
    <col min="263" max="263" width="6.5703125" style="46" customWidth="1"/>
    <col min="264" max="264" width="12.85546875" style="46" customWidth="1"/>
    <col min="265" max="265" width="7.140625" style="46" customWidth="1"/>
    <col min="266" max="266" width="13.140625" style="46" customWidth="1"/>
    <col min="267" max="267" width="7.7109375" style="46" customWidth="1"/>
    <col min="268" max="268" width="8.28515625" style="46" customWidth="1"/>
    <col min="269" max="269" width="13.140625" style="46" customWidth="1"/>
    <col min="270" max="270" width="12.28515625" style="46" customWidth="1"/>
    <col min="271" max="271" width="12.140625" style="46" customWidth="1"/>
    <col min="272" max="274" width="9.140625" style="46" customWidth="1"/>
    <col min="275" max="275" width="10.140625" style="46" bestFit="1" customWidth="1"/>
    <col min="276" max="513" width="9.140625" style="46" customWidth="1"/>
    <col min="514" max="514" width="4.7109375" style="46"/>
    <col min="515" max="515" width="5.28515625" style="46" customWidth="1"/>
    <col min="516" max="516" width="31.85546875" style="46" customWidth="1"/>
    <col min="517" max="517" width="7.28515625" style="46" customWidth="1"/>
    <col min="518" max="518" width="13.7109375" style="46" customWidth="1"/>
    <col min="519" max="519" width="6.5703125" style="46" customWidth="1"/>
    <col min="520" max="520" width="12.85546875" style="46" customWidth="1"/>
    <col min="521" max="521" width="7.140625" style="46" customWidth="1"/>
    <col min="522" max="522" width="13.140625" style="46" customWidth="1"/>
    <col min="523" max="523" width="7.7109375" style="46" customWidth="1"/>
    <col min="524" max="524" width="8.28515625" style="46" customWidth="1"/>
    <col min="525" max="525" width="13.140625" style="46" customWidth="1"/>
    <col min="526" max="526" width="12.28515625" style="46" customWidth="1"/>
    <col min="527" max="527" width="12.140625" style="46" customWidth="1"/>
    <col min="528" max="530" width="9.140625" style="46" customWidth="1"/>
    <col min="531" max="531" width="10.140625" style="46" bestFit="1" customWidth="1"/>
    <col min="532" max="769" width="9.140625" style="46" customWidth="1"/>
    <col min="770" max="770" width="4.7109375" style="46"/>
    <col min="771" max="771" width="5.28515625" style="46" customWidth="1"/>
    <col min="772" max="772" width="31.85546875" style="46" customWidth="1"/>
    <col min="773" max="773" width="7.28515625" style="46" customWidth="1"/>
    <col min="774" max="774" width="13.7109375" style="46" customWidth="1"/>
    <col min="775" max="775" width="6.5703125" style="46" customWidth="1"/>
    <col min="776" max="776" width="12.85546875" style="46" customWidth="1"/>
    <col min="777" max="777" width="7.140625" style="46" customWidth="1"/>
    <col min="778" max="778" width="13.140625" style="46" customWidth="1"/>
    <col min="779" max="779" width="7.7109375" style="46" customWidth="1"/>
    <col min="780" max="780" width="8.28515625" style="46" customWidth="1"/>
    <col min="781" max="781" width="13.140625" style="46" customWidth="1"/>
    <col min="782" max="782" width="12.28515625" style="46" customWidth="1"/>
    <col min="783" max="783" width="12.140625" style="46" customWidth="1"/>
    <col min="784" max="786" width="9.140625" style="46" customWidth="1"/>
    <col min="787" max="787" width="10.140625" style="46" bestFit="1" customWidth="1"/>
    <col min="788" max="1025" width="9.140625" style="46" customWidth="1"/>
    <col min="1026" max="1026" width="4.7109375" style="46"/>
    <col min="1027" max="1027" width="5.28515625" style="46" customWidth="1"/>
    <col min="1028" max="1028" width="31.85546875" style="46" customWidth="1"/>
    <col min="1029" max="1029" width="7.28515625" style="46" customWidth="1"/>
    <col min="1030" max="1030" width="13.7109375" style="46" customWidth="1"/>
    <col min="1031" max="1031" width="6.5703125" style="46" customWidth="1"/>
    <col min="1032" max="1032" width="12.85546875" style="46" customWidth="1"/>
    <col min="1033" max="1033" width="7.140625" style="46" customWidth="1"/>
    <col min="1034" max="1034" width="13.140625" style="46" customWidth="1"/>
    <col min="1035" max="1035" width="7.7109375" style="46" customWidth="1"/>
    <col min="1036" max="1036" width="8.28515625" style="46" customWidth="1"/>
    <col min="1037" max="1037" width="13.140625" style="46" customWidth="1"/>
    <col min="1038" max="1038" width="12.28515625" style="46" customWidth="1"/>
    <col min="1039" max="1039" width="12.140625" style="46" customWidth="1"/>
    <col min="1040" max="1042" width="9.140625" style="46" customWidth="1"/>
    <col min="1043" max="1043" width="10.140625" style="46" bestFit="1" customWidth="1"/>
    <col min="1044" max="1281" width="9.140625" style="46" customWidth="1"/>
    <col min="1282" max="1282" width="4.7109375" style="46"/>
    <col min="1283" max="1283" width="5.28515625" style="46" customWidth="1"/>
    <col min="1284" max="1284" width="31.85546875" style="46" customWidth="1"/>
    <col min="1285" max="1285" width="7.28515625" style="46" customWidth="1"/>
    <col min="1286" max="1286" width="13.7109375" style="46" customWidth="1"/>
    <col min="1287" max="1287" width="6.5703125" style="46" customWidth="1"/>
    <col min="1288" max="1288" width="12.85546875" style="46" customWidth="1"/>
    <col min="1289" max="1289" width="7.140625" style="46" customWidth="1"/>
    <col min="1290" max="1290" width="13.140625" style="46" customWidth="1"/>
    <col min="1291" max="1291" width="7.7109375" style="46" customWidth="1"/>
    <col min="1292" max="1292" width="8.28515625" style="46" customWidth="1"/>
    <col min="1293" max="1293" width="13.140625" style="46" customWidth="1"/>
    <col min="1294" max="1294" width="12.28515625" style="46" customWidth="1"/>
    <col min="1295" max="1295" width="12.140625" style="46" customWidth="1"/>
    <col min="1296" max="1298" width="9.140625" style="46" customWidth="1"/>
    <col min="1299" max="1299" width="10.140625" style="46" bestFit="1" customWidth="1"/>
    <col min="1300" max="1537" width="9.140625" style="46" customWidth="1"/>
    <col min="1538" max="1538" width="4.7109375" style="46"/>
    <col min="1539" max="1539" width="5.28515625" style="46" customWidth="1"/>
    <col min="1540" max="1540" width="31.85546875" style="46" customWidth="1"/>
    <col min="1541" max="1541" width="7.28515625" style="46" customWidth="1"/>
    <col min="1542" max="1542" width="13.7109375" style="46" customWidth="1"/>
    <col min="1543" max="1543" width="6.5703125" style="46" customWidth="1"/>
    <col min="1544" max="1544" width="12.85546875" style="46" customWidth="1"/>
    <col min="1545" max="1545" width="7.140625" style="46" customWidth="1"/>
    <col min="1546" max="1546" width="13.140625" style="46" customWidth="1"/>
    <col min="1547" max="1547" width="7.7109375" style="46" customWidth="1"/>
    <col min="1548" max="1548" width="8.28515625" style="46" customWidth="1"/>
    <col min="1549" max="1549" width="13.140625" style="46" customWidth="1"/>
    <col min="1550" max="1550" width="12.28515625" style="46" customWidth="1"/>
    <col min="1551" max="1551" width="12.140625" style="46" customWidth="1"/>
    <col min="1552" max="1554" width="9.140625" style="46" customWidth="1"/>
    <col min="1555" max="1555" width="10.140625" style="46" bestFit="1" customWidth="1"/>
    <col min="1556" max="1793" width="9.140625" style="46" customWidth="1"/>
    <col min="1794" max="1794" width="4.7109375" style="46"/>
    <col min="1795" max="1795" width="5.28515625" style="46" customWidth="1"/>
    <col min="1796" max="1796" width="31.85546875" style="46" customWidth="1"/>
    <col min="1797" max="1797" width="7.28515625" style="46" customWidth="1"/>
    <col min="1798" max="1798" width="13.7109375" style="46" customWidth="1"/>
    <col min="1799" max="1799" width="6.5703125" style="46" customWidth="1"/>
    <col min="1800" max="1800" width="12.85546875" style="46" customWidth="1"/>
    <col min="1801" max="1801" width="7.140625" style="46" customWidth="1"/>
    <col min="1802" max="1802" width="13.140625" style="46" customWidth="1"/>
    <col min="1803" max="1803" width="7.7109375" style="46" customWidth="1"/>
    <col min="1804" max="1804" width="8.28515625" style="46" customWidth="1"/>
    <col min="1805" max="1805" width="13.140625" style="46" customWidth="1"/>
    <col min="1806" max="1806" width="12.28515625" style="46" customWidth="1"/>
    <col min="1807" max="1807" width="12.140625" style="46" customWidth="1"/>
    <col min="1808" max="1810" width="9.140625" style="46" customWidth="1"/>
    <col min="1811" max="1811" width="10.140625" style="46" bestFit="1" customWidth="1"/>
    <col min="1812" max="2049" width="9.140625" style="46" customWidth="1"/>
    <col min="2050" max="2050" width="4.7109375" style="46"/>
    <col min="2051" max="2051" width="5.28515625" style="46" customWidth="1"/>
    <col min="2052" max="2052" width="31.85546875" style="46" customWidth="1"/>
    <col min="2053" max="2053" width="7.28515625" style="46" customWidth="1"/>
    <col min="2054" max="2054" width="13.7109375" style="46" customWidth="1"/>
    <col min="2055" max="2055" width="6.5703125" style="46" customWidth="1"/>
    <col min="2056" max="2056" width="12.85546875" style="46" customWidth="1"/>
    <col min="2057" max="2057" width="7.140625" style="46" customWidth="1"/>
    <col min="2058" max="2058" width="13.140625" style="46" customWidth="1"/>
    <col min="2059" max="2059" width="7.7109375" style="46" customWidth="1"/>
    <col min="2060" max="2060" width="8.28515625" style="46" customWidth="1"/>
    <col min="2061" max="2061" width="13.140625" style="46" customWidth="1"/>
    <col min="2062" max="2062" width="12.28515625" style="46" customWidth="1"/>
    <col min="2063" max="2063" width="12.140625" style="46" customWidth="1"/>
    <col min="2064" max="2066" width="9.140625" style="46" customWidth="1"/>
    <col min="2067" max="2067" width="10.140625" style="46" bestFit="1" customWidth="1"/>
    <col min="2068" max="2305" width="9.140625" style="46" customWidth="1"/>
    <col min="2306" max="2306" width="4.7109375" style="46"/>
    <col min="2307" max="2307" width="5.28515625" style="46" customWidth="1"/>
    <col min="2308" max="2308" width="31.85546875" style="46" customWidth="1"/>
    <col min="2309" max="2309" width="7.28515625" style="46" customWidth="1"/>
    <col min="2310" max="2310" width="13.7109375" style="46" customWidth="1"/>
    <col min="2311" max="2311" width="6.5703125" style="46" customWidth="1"/>
    <col min="2312" max="2312" width="12.85546875" style="46" customWidth="1"/>
    <col min="2313" max="2313" width="7.140625" style="46" customWidth="1"/>
    <col min="2314" max="2314" width="13.140625" style="46" customWidth="1"/>
    <col min="2315" max="2315" width="7.7109375" style="46" customWidth="1"/>
    <col min="2316" max="2316" width="8.28515625" style="46" customWidth="1"/>
    <col min="2317" max="2317" width="13.140625" style="46" customWidth="1"/>
    <col min="2318" max="2318" width="12.28515625" style="46" customWidth="1"/>
    <col min="2319" max="2319" width="12.140625" style="46" customWidth="1"/>
    <col min="2320" max="2322" width="9.140625" style="46" customWidth="1"/>
    <col min="2323" max="2323" width="10.140625" style="46" bestFit="1" customWidth="1"/>
    <col min="2324" max="2561" width="9.140625" style="46" customWidth="1"/>
    <col min="2562" max="2562" width="4.7109375" style="46"/>
    <col min="2563" max="2563" width="5.28515625" style="46" customWidth="1"/>
    <col min="2564" max="2564" width="31.85546875" style="46" customWidth="1"/>
    <col min="2565" max="2565" width="7.28515625" style="46" customWidth="1"/>
    <col min="2566" max="2566" width="13.7109375" style="46" customWidth="1"/>
    <col min="2567" max="2567" width="6.5703125" style="46" customWidth="1"/>
    <col min="2568" max="2568" width="12.85546875" style="46" customWidth="1"/>
    <col min="2569" max="2569" width="7.140625" style="46" customWidth="1"/>
    <col min="2570" max="2570" width="13.140625" style="46" customWidth="1"/>
    <col min="2571" max="2571" width="7.7109375" style="46" customWidth="1"/>
    <col min="2572" max="2572" width="8.28515625" style="46" customWidth="1"/>
    <col min="2573" max="2573" width="13.140625" style="46" customWidth="1"/>
    <col min="2574" max="2574" width="12.28515625" style="46" customWidth="1"/>
    <col min="2575" max="2575" width="12.140625" style="46" customWidth="1"/>
    <col min="2576" max="2578" width="9.140625" style="46" customWidth="1"/>
    <col min="2579" max="2579" width="10.140625" style="46" bestFit="1" customWidth="1"/>
    <col min="2580" max="2817" width="9.140625" style="46" customWidth="1"/>
    <col min="2818" max="2818" width="4.7109375" style="46"/>
    <col min="2819" max="2819" width="5.28515625" style="46" customWidth="1"/>
    <col min="2820" max="2820" width="31.85546875" style="46" customWidth="1"/>
    <col min="2821" max="2821" width="7.28515625" style="46" customWidth="1"/>
    <col min="2822" max="2822" width="13.7109375" style="46" customWidth="1"/>
    <col min="2823" max="2823" width="6.5703125" style="46" customWidth="1"/>
    <col min="2824" max="2824" width="12.85546875" style="46" customWidth="1"/>
    <col min="2825" max="2825" width="7.140625" style="46" customWidth="1"/>
    <col min="2826" max="2826" width="13.140625" style="46" customWidth="1"/>
    <col min="2827" max="2827" width="7.7109375" style="46" customWidth="1"/>
    <col min="2828" max="2828" width="8.28515625" style="46" customWidth="1"/>
    <col min="2829" max="2829" width="13.140625" style="46" customWidth="1"/>
    <col min="2830" max="2830" width="12.28515625" style="46" customWidth="1"/>
    <col min="2831" max="2831" width="12.140625" style="46" customWidth="1"/>
    <col min="2832" max="2834" width="9.140625" style="46" customWidth="1"/>
    <col min="2835" max="2835" width="10.140625" style="46" bestFit="1" customWidth="1"/>
    <col min="2836" max="3073" width="9.140625" style="46" customWidth="1"/>
    <col min="3074" max="3074" width="4.7109375" style="46"/>
    <col min="3075" max="3075" width="5.28515625" style="46" customWidth="1"/>
    <col min="3076" max="3076" width="31.85546875" style="46" customWidth="1"/>
    <col min="3077" max="3077" width="7.28515625" style="46" customWidth="1"/>
    <col min="3078" max="3078" width="13.7109375" style="46" customWidth="1"/>
    <col min="3079" max="3079" width="6.5703125" style="46" customWidth="1"/>
    <col min="3080" max="3080" width="12.85546875" style="46" customWidth="1"/>
    <col min="3081" max="3081" width="7.140625" style="46" customWidth="1"/>
    <col min="3082" max="3082" width="13.140625" style="46" customWidth="1"/>
    <col min="3083" max="3083" width="7.7109375" style="46" customWidth="1"/>
    <col min="3084" max="3084" width="8.28515625" style="46" customWidth="1"/>
    <col min="3085" max="3085" width="13.140625" style="46" customWidth="1"/>
    <col min="3086" max="3086" width="12.28515625" style="46" customWidth="1"/>
    <col min="3087" max="3087" width="12.140625" style="46" customWidth="1"/>
    <col min="3088" max="3090" width="9.140625" style="46" customWidth="1"/>
    <col min="3091" max="3091" width="10.140625" style="46" bestFit="1" customWidth="1"/>
    <col min="3092" max="3329" width="9.140625" style="46" customWidth="1"/>
    <col min="3330" max="3330" width="4.7109375" style="46"/>
    <col min="3331" max="3331" width="5.28515625" style="46" customWidth="1"/>
    <col min="3332" max="3332" width="31.85546875" style="46" customWidth="1"/>
    <col min="3333" max="3333" width="7.28515625" style="46" customWidth="1"/>
    <col min="3334" max="3334" width="13.7109375" style="46" customWidth="1"/>
    <col min="3335" max="3335" width="6.5703125" style="46" customWidth="1"/>
    <col min="3336" max="3336" width="12.85546875" style="46" customWidth="1"/>
    <col min="3337" max="3337" width="7.140625" style="46" customWidth="1"/>
    <col min="3338" max="3338" width="13.140625" style="46" customWidth="1"/>
    <col min="3339" max="3339" width="7.7109375" style="46" customWidth="1"/>
    <col min="3340" max="3340" width="8.28515625" style="46" customWidth="1"/>
    <col min="3341" max="3341" width="13.140625" style="46" customWidth="1"/>
    <col min="3342" max="3342" width="12.28515625" style="46" customWidth="1"/>
    <col min="3343" max="3343" width="12.140625" style="46" customWidth="1"/>
    <col min="3344" max="3346" width="9.140625" style="46" customWidth="1"/>
    <col min="3347" max="3347" width="10.140625" style="46" bestFit="1" customWidth="1"/>
    <col min="3348" max="3585" width="9.140625" style="46" customWidth="1"/>
    <col min="3586" max="3586" width="4.7109375" style="46"/>
    <col min="3587" max="3587" width="5.28515625" style="46" customWidth="1"/>
    <col min="3588" max="3588" width="31.85546875" style="46" customWidth="1"/>
    <col min="3589" max="3589" width="7.28515625" style="46" customWidth="1"/>
    <col min="3590" max="3590" width="13.7109375" style="46" customWidth="1"/>
    <col min="3591" max="3591" width="6.5703125" style="46" customWidth="1"/>
    <col min="3592" max="3592" width="12.85546875" style="46" customWidth="1"/>
    <col min="3593" max="3593" width="7.140625" style="46" customWidth="1"/>
    <col min="3594" max="3594" width="13.140625" style="46" customWidth="1"/>
    <col min="3595" max="3595" width="7.7109375" style="46" customWidth="1"/>
    <col min="3596" max="3596" width="8.28515625" style="46" customWidth="1"/>
    <col min="3597" max="3597" width="13.140625" style="46" customWidth="1"/>
    <col min="3598" max="3598" width="12.28515625" style="46" customWidth="1"/>
    <col min="3599" max="3599" width="12.140625" style="46" customWidth="1"/>
    <col min="3600" max="3602" width="9.140625" style="46" customWidth="1"/>
    <col min="3603" max="3603" width="10.140625" style="46" bestFit="1" customWidth="1"/>
    <col min="3604" max="3841" width="9.140625" style="46" customWidth="1"/>
    <col min="3842" max="3842" width="4.7109375" style="46"/>
    <col min="3843" max="3843" width="5.28515625" style="46" customWidth="1"/>
    <col min="3844" max="3844" width="31.85546875" style="46" customWidth="1"/>
    <col min="3845" max="3845" width="7.28515625" style="46" customWidth="1"/>
    <col min="3846" max="3846" width="13.7109375" style="46" customWidth="1"/>
    <col min="3847" max="3847" width="6.5703125" style="46" customWidth="1"/>
    <col min="3848" max="3848" width="12.85546875" style="46" customWidth="1"/>
    <col min="3849" max="3849" width="7.140625" style="46" customWidth="1"/>
    <col min="3850" max="3850" width="13.140625" style="46" customWidth="1"/>
    <col min="3851" max="3851" width="7.7109375" style="46" customWidth="1"/>
    <col min="3852" max="3852" width="8.28515625" style="46" customWidth="1"/>
    <col min="3853" max="3853" width="13.140625" style="46" customWidth="1"/>
    <col min="3854" max="3854" width="12.28515625" style="46" customWidth="1"/>
    <col min="3855" max="3855" width="12.140625" style="46" customWidth="1"/>
    <col min="3856" max="3858" width="9.140625" style="46" customWidth="1"/>
    <col min="3859" max="3859" width="10.140625" style="46" bestFit="1" customWidth="1"/>
    <col min="3860" max="4097" width="9.140625" style="46" customWidth="1"/>
    <col min="4098" max="4098" width="4.7109375" style="46"/>
    <col min="4099" max="4099" width="5.28515625" style="46" customWidth="1"/>
    <col min="4100" max="4100" width="31.85546875" style="46" customWidth="1"/>
    <col min="4101" max="4101" width="7.28515625" style="46" customWidth="1"/>
    <col min="4102" max="4102" width="13.7109375" style="46" customWidth="1"/>
    <col min="4103" max="4103" width="6.5703125" style="46" customWidth="1"/>
    <col min="4104" max="4104" width="12.85546875" style="46" customWidth="1"/>
    <col min="4105" max="4105" width="7.140625" style="46" customWidth="1"/>
    <col min="4106" max="4106" width="13.140625" style="46" customWidth="1"/>
    <col min="4107" max="4107" width="7.7109375" style="46" customWidth="1"/>
    <col min="4108" max="4108" width="8.28515625" style="46" customWidth="1"/>
    <col min="4109" max="4109" width="13.140625" style="46" customWidth="1"/>
    <col min="4110" max="4110" width="12.28515625" style="46" customWidth="1"/>
    <col min="4111" max="4111" width="12.140625" style="46" customWidth="1"/>
    <col min="4112" max="4114" width="9.140625" style="46" customWidth="1"/>
    <col min="4115" max="4115" width="10.140625" style="46" bestFit="1" customWidth="1"/>
    <col min="4116" max="4353" width="9.140625" style="46" customWidth="1"/>
    <col min="4354" max="4354" width="4.7109375" style="46"/>
    <col min="4355" max="4355" width="5.28515625" style="46" customWidth="1"/>
    <col min="4356" max="4356" width="31.85546875" style="46" customWidth="1"/>
    <col min="4357" max="4357" width="7.28515625" style="46" customWidth="1"/>
    <col min="4358" max="4358" width="13.7109375" style="46" customWidth="1"/>
    <col min="4359" max="4359" width="6.5703125" style="46" customWidth="1"/>
    <col min="4360" max="4360" width="12.85546875" style="46" customWidth="1"/>
    <col min="4361" max="4361" width="7.140625" style="46" customWidth="1"/>
    <col min="4362" max="4362" width="13.140625" style="46" customWidth="1"/>
    <col min="4363" max="4363" width="7.7109375" style="46" customWidth="1"/>
    <col min="4364" max="4364" width="8.28515625" style="46" customWidth="1"/>
    <col min="4365" max="4365" width="13.140625" style="46" customWidth="1"/>
    <col min="4366" max="4366" width="12.28515625" style="46" customWidth="1"/>
    <col min="4367" max="4367" width="12.140625" style="46" customWidth="1"/>
    <col min="4368" max="4370" width="9.140625" style="46" customWidth="1"/>
    <col min="4371" max="4371" width="10.140625" style="46" bestFit="1" customWidth="1"/>
    <col min="4372" max="4609" width="9.140625" style="46" customWidth="1"/>
    <col min="4610" max="4610" width="4.7109375" style="46"/>
    <col min="4611" max="4611" width="5.28515625" style="46" customWidth="1"/>
    <col min="4612" max="4612" width="31.85546875" style="46" customWidth="1"/>
    <col min="4613" max="4613" width="7.28515625" style="46" customWidth="1"/>
    <col min="4614" max="4614" width="13.7109375" style="46" customWidth="1"/>
    <col min="4615" max="4615" width="6.5703125" style="46" customWidth="1"/>
    <col min="4616" max="4616" width="12.85546875" style="46" customWidth="1"/>
    <col min="4617" max="4617" width="7.140625" style="46" customWidth="1"/>
    <col min="4618" max="4618" width="13.140625" style="46" customWidth="1"/>
    <col min="4619" max="4619" width="7.7109375" style="46" customWidth="1"/>
    <col min="4620" max="4620" width="8.28515625" style="46" customWidth="1"/>
    <col min="4621" max="4621" width="13.140625" style="46" customWidth="1"/>
    <col min="4622" max="4622" width="12.28515625" style="46" customWidth="1"/>
    <col min="4623" max="4623" width="12.140625" style="46" customWidth="1"/>
    <col min="4624" max="4626" width="9.140625" style="46" customWidth="1"/>
    <col min="4627" max="4627" width="10.140625" style="46" bestFit="1" customWidth="1"/>
    <col min="4628" max="4865" width="9.140625" style="46" customWidth="1"/>
    <col min="4866" max="4866" width="4.7109375" style="46"/>
    <col min="4867" max="4867" width="5.28515625" style="46" customWidth="1"/>
    <col min="4868" max="4868" width="31.85546875" style="46" customWidth="1"/>
    <col min="4869" max="4869" width="7.28515625" style="46" customWidth="1"/>
    <col min="4870" max="4870" width="13.7109375" style="46" customWidth="1"/>
    <col min="4871" max="4871" width="6.5703125" style="46" customWidth="1"/>
    <col min="4872" max="4872" width="12.85546875" style="46" customWidth="1"/>
    <col min="4873" max="4873" width="7.140625" style="46" customWidth="1"/>
    <col min="4874" max="4874" width="13.140625" style="46" customWidth="1"/>
    <col min="4875" max="4875" width="7.7109375" style="46" customWidth="1"/>
    <col min="4876" max="4876" width="8.28515625" style="46" customWidth="1"/>
    <col min="4877" max="4877" width="13.140625" style="46" customWidth="1"/>
    <col min="4878" max="4878" width="12.28515625" style="46" customWidth="1"/>
    <col min="4879" max="4879" width="12.140625" style="46" customWidth="1"/>
    <col min="4880" max="4882" width="9.140625" style="46" customWidth="1"/>
    <col min="4883" max="4883" width="10.140625" style="46" bestFit="1" customWidth="1"/>
    <col min="4884" max="5121" width="9.140625" style="46" customWidth="1"/>
    <col min="5122" max="5122" width="4.7109375" style="46"/>
    <col min="5123" max="5123" width="5.28515625" style="46" customWidth="1"/>
    <col min="5124" max="5124" width="31.85546875" style="46" customWidth="1"/>
    <col min="5125" max="5125" width="7.28515625" style="46" customWidth="1"/>
    <col min="5126" max="5126" width="13.7109375" style="46" customWidth="1"/>
    <col min="5127" max="5127" width="6.5703125" style="46" customWidth="1"/>
    <col min="5128" max="5128" width="12.85546875" style="46" customWidth="1"/>
    <col min="5129" max="5129" width="7.140625" style="46" customWidth="1"/>
    <col min="5130" max="5130" width="13.140625" style="46" customWidth="1"/>
    <col min="5131" max="5131" width="7.7109375" style="46" customWidth="1"/>
    <col min="5132" max="5132" width="8.28515625" style="46" customWidth="1"/>
    <col min="5133" max="5133" width="13.140625" style="46" customWidth="1"/>
    <col min="5134" max="5134" width="12.28515625" style="46" customWidth="1"/>
    <col min="5135" max="5135" width="12.140625" style="46" customWidth="1"/>
    <col min="5136" max="5138" width="9.140625" style="46" customWidth="1"/>
    <col min="5139" max="5139" width="10.140625" style="46" bestFit="1" customWidth="1"/>
    <col min="5140" max="5377" width="9.140625" style="46" customWidth="1"/>
    <col min="5378" max="5378" width="4.7109375" style="46"/>
    <col min="5379" max="5379" width="5.28515625" style="46" customWidth="1"/>
    <col min="5380" max="5380" width="31.85546875" style="46" customWidth="1"/>
    <col min="5381" max="5381" width="7.28515625" style="46" customWidth="1"/>
    <col min="5382" max="5382" width="13.7109375" style="46" customWidth="1"/>
    <col min="5383" max="5383" width="6.5703125" style="46" customWidth="1"/>
    <col min="5384" max="5384" width="12.85546875" style="46" customWidth="1"/>
    <col min="5385" max="5385" width="7.140625" style="46" customWidth="1"/>
    <col min="5386" max="5386" width="13.140625" style="46" customWidth="1"/>
    <col min="5387" max="5387" width="7.7109375" style="46" customWidth="1"/>
    <col min="5388" max="5388" width="8.28515625" style="46" customWidth="1"/>
    <col min="5389" max="5389" width="13.140625" style="46" customWidth="1"/>
    <col min="5390" max="5390" width="12.28515625" style="46" customWidth="1"/>
    <col min="5391" max="5391" width="12.140625" style="46" customWidth="1"/>
    <col min="5392" max="5394" width="9.140625" style="46" customWidth="1"/>
    <col min="5395" max="5395" width="10.140625" style="46" bestFit="1" customWidth="1"/>
    <col min="5396" max="5633" width="9.140625" style="46" customWidth="1"/>
    <col min="5634" max="5634" width="4.7109375" style="46"/>
    <col min="5635" max="5635" width="5.28515625" style="46" customWidth="1"/>
    <col min="5636" max="5636" width="31.85546875" style="46" customWidth="1"/>
    <col min="5637" max="5637" width="7.28515625" style="46" customWidth="1"/>
    <col min="5638" max="5638" width="13.7109375" style="46" customWidth="1"/>
    <col min="5639" max="5639" width="6.5703125" style="46" customWidth="1"/>
    <col min="5640" max="5640" width="12.85546875" style="46" customWidth="1"/>
    <col min="5641" max="5641" width="7.140625" style="46" customWidth="1"/>
    <col min="5642" max="5642" width="13.140625" style="46" customWidth="1"/>
    <col min="5643" max="5643" width="7.7109375" style="46" customWidth="1"/>
    <col min="5644" max="5644" width="8.28515625" style="46" customWidth="1"/>
    <col min="5645" max="5645" width="13.140625" style="46" customWidth="1"/>
    <col min="5646" max="5646" width="12.28515625" style="46" customWidth="1"/>
    <col min="5647" max="5647" width="12.140625" style="46" customWidth="1"/>
    <col min="5648" max="5650" width="9.140625" style="46" customWidth="1"/>
    <col min="5651" max="5651" width="10.140625" style="46" bestFit="1" customWidth="1"/>
    <col min="5652" max="5889" width="9.140625" style="46" customWidth="1"/>
    <col min="5890" max="5890" width="4.7109375" style="46"/>
    <col min="5891" max="5891" width="5.28515625" style="46" customWidth="1"/>
    <col min="5892" max="5892" width="31.85546875" style="46" customWidth="1"/>
    <col min="5893" max="5893" width="7.28515625" style="46" customWidth="1"/>
    <col min="5894" max="5894" width="13.7109375" style="46" customWidth="1"/>
    <col min="5895" max="5895" width="6.5703125" style="46" customWidth="1"/>
    <col min="5896" max="5896" width="12.85546875" style="46" customWidth="1"/>
    <col min="5897" max="5897" width="7.140625" style="46" customWidth="1"/>
    <col min="5898" max="5898" width="13.140625" style="46" customWidth="1"/>
    <col min="5899" max="5899" width="7.7109375" style="46" customWidth="1"/>
    <col min="5900" max="5900" width="8.28515625" style="46" customWidth="1"/>
    <col min="5901" max="5901" width="13.140625" style="46" customWidth="1"/>
    <col min="5902" max="5902" width="12.28515625" style="46" customWidth="1"/>
    <col min="5903" max="5903" width="12.140625" style="46" customWidth="1"/>
    <col min="5904" max="5906" width="9.140625" style="46" customWidth="1"/>
    <col min="5907" max="5907" width="10.140625" style="46" bestFit="1" customWidth="1"/>
    <col min="5908" max="6145" width="9.140625" style="46" customWidth="1"/>
    <col min="6146" max="6146" width="4.7109375" style="46"/>
    <col min="6147" max="6147" width="5.28515625" style="46" customWidth="1"/>
    <col min="6148" max="6148" width="31.85546875" style="46" customWidth="1"/>
    <col min="6149" max="6149" width="7.28515625" style="46" customWidth="1"/>
    <col min="6150" max="6150" width="13.7109375" style="46" customWidth="1"/>
    <col min="6151" max="6151" width="6.5703125" style="46" customWidth="1"/>
    <col min="6152" max="6152" width="12.85546875" style="46" customWidth="1"/>
    <col min="6153" max="6153" width="7.140625" style="46" customWidth="1"/>
    <col min="6154" max="6154" width="13.140625" style="46" customWidth="1"/>
    <col min="6155" max="6155" width="7.7109375" style="46" customWidth="1"/>
    <col min="6156" max="6156" width="8.28515625" style="46" customWidth="1"/>
    <col min="6157" max="6157" width="13.140625" style="46" customWidth="1"/>
    <col min="6158" max="6158" width="12.28515625" style="46" customWidth="1"/>
    <col min="6159" max="6159" width="12.140625" style="46" customWidth="1"/>
    <col min="6160" max="6162" width="9.140625" style="46" customWidth="1"/>
    <col min="6163" max="6163" width="10.140625" style="46" bestFit="1" customWidth="1"/>
    <col min="6164" max="6401" width="9.140625" style="46" customWidth="1"/>
    <col min="6402" max="6402" width="4.7109375" style="46"/>
    <col min="6403" max="6403" width="5.28515625" style="46" customWidth="1"/>
    <col min="6404" max="6404" width="31.85546875" style="46" customWidth="1"/>
    <col min="6405" max="6405" width="7.28515625" style="46" customWidth="1"/>
    <col min="6406" max="6406" width="13.7109375" style="46" customWidth="1"/>
    <col min="6407" max="6407" width="6.5703125" style="46" customWidth="1"/>
    <col min="6408" max="6408" width="12.85546875" style="46" customWidth="1"/>
    <col min="6409" max="6409" width="7.140625" style="46" customWidth="1"/>
    <col min="6410" max="6410" width="13.140625" style="46" customWidth="1"/>
    <col min="6411" max="6411" width="7.7109375" style="46" customWidth="1"/>
    <col min="6412" max="6412" width="8.28515625" style="46" customWidth="1"/>
    <col min="6413" max="6413" width="13.140625" style="46" customWidth="1"/>
    <col min="6414" max="6414" width="12.28515625" style="46" customWidth="1"/>
    <col min="6415" max="6415" width="12.140625" style="46" customWidth="1"/>
    <col min="6416" max="6418" width="9.140625" style="46" customWidth="1"/>
    <col min="6419" max="6419" width="10.140625" style="46" bestFit="1" customWidth="1"/>
    <col min="6420" max="6657" width="9.140625" style="46" customWidth="1"/>
    <col min="6658" max="6658" width="4.7109375" style="46"/>
    <col min="6659" max="6659" width="5.28515625" style="46" customWidth="1"/>
    <col min="6660" max="6660" width="31.85546875" style="46" customWidth="1"/>
    <col min="6661" max="6661" width="7.28515625" style="46" customWidth="1"/>
    <col min="6662" max="6662" width="13.7109375" style="46" customWidth="1"/>
    <col min="6663" max="6663" width="6.5703125" style="46" customWidth="1"/>
    <col min="6664" max="6664" width="12.85546875" style="46" customWidth="1"/>
    <col min="6665" max="6665" width="7.140625" style="46" customWidth="1"/>
    <col min="6666" max="6666" width="13.140625" style="46" customWidth="1"/>
    <col min="6667" max="6667" width="7.7109375" style="46" customWidth="1"/>
    <col min="6668" max="6668" width="8.28515625" style="46" customWidth="1"/>
    <col min="6669" max="6669" width="13.140625" style="46" customWidth="1"/>
    <col min="6670" max="6670" width="12.28515625" style="46" customWidth="1"/>
    <col min="6671" max="6671" width="12.140625" style="46" customWidth="1"/>
    <col min="6672" max="6674" width="9.140625" style="46" customWidth="1"/>
    <col min="6675" max="6675" width="10.140625" style="46" bestFit="1" customWidth="1"/>
    <col min="6676" max="6913" width="9.140625" style="46" customWidth="1"/>
    <col min="6914" max="6914" width="4.7109375" style="46"/>
    <col min="6915" max="6915" width="5.28515625" style="46" customWidth="1"/>
    <col min="6916" max="6916" width="31.85546875" style="46" customWidth="1"/>
    <col min="6917" max="6917" width="7.28515625" style="46" customWidth="1"/>
    <col min="6918" max="6918" width="13.7109375" style="46" customWidth="1"/>
    <col min="6919" max="6919" width="6.5703125" style="46" customWidth="1"/>
    <col min="6920" max="6920" width="12.85546875" style="46" customWidth="1"/>
    <col min="6921" max="6921" width="7.140625" style="46" customWidth="1"/>
    <col min="6922" max="6922" width="13.140625" style="46" customWidth="1"/>
    <col min="6923" max="6923" width="7.7109375" style="46" customWidth="1"/>
    <col min="6924" max="6924" width="8.28515625" style="46" customWidth="1"/>
    <col min="6925" max="6925" width="13.140625" style="46" customWidth="1"/>
    <col min="6926" max="6926" width="12.28515625" style="46" customWidth="1"/>
    <col min="6927" max="6927" width="12.140625" style="46" customWidth="1"/>
    <col min="6928" max="6930" width="9.140625" style="46" customWidth="1"/>
    <col min="6931" max="6931" width="10.140625" style="46" bestFit="1" customWidth="1"/>
    <col min="6932" max="7169" width="9.140625" style="46" customWidth="1"/>
    <col min="7170" max="7170" width="4.7109375" style="46"/>
    <col min="7171" max="7171" width="5.28515625" style="46" customWidth="1"/>
    <col min="7172" max="7172" width="31.85546875" style="46" customWidth="1"/>
    <col min="7173" max="7173" width="7.28515625" style="46" customWidth="1"/>
    <col min="7174" max="7174" width="13.7109375" style="46" customWidth="1"/>
    <col min="7175" max="7175" width="6.5703125" style="46" customWidth="1"/>
    <col min="7176" max="7176" width="12.85546875" style="46" customWidth="1"/>
    <col min="7177" max="7177" width="7.140625" style="46" customWidth="1"/>
    <col min="7178" max="7178" width="13.140625" style="46" customWidth="1"/>
    <col min="7179" max="7179" width="7.7109375" style="46" customWidth="1"/>
    <col min="7180" max="7180" width="8.28515625" style="46" customWidth="1"/>
    <col min="7181" max="7181" width="13.140625" style="46" customWidth="1"/>
    <col min="7182" max="7182" width="12.28515625" style="46" customWidth="1"/>
    <col min="7183" max="7183" width="12.140625" style="46" customWidth="1"/>
    <col min="7184" max="7186" width="9.140625" style="46" customWidth="1"/>
    <col min="7187" max="7187" width="10.140625" style="46" bestFit="1" customWidth="1"/>
    <col min="7188" max="7425" width="9.140625" style="46" customWidth="1"/>
    <col min="7426" max="7426" width="4.7109375" style="46"/>
    <col min="7427" max="7427" width="5.28515625" style="46" customWidth="1"/>
    <col min="7428" max="7428" width="31.85546875" style="46" customWidth="1"/>
    <col min="7429" max="7429" width="7.28515625" style="46" customWidth="1"/>
    <col min="7430" max="7430" width="13.7109375" style="46" customWidth="1"/>
    <col min="7431" max="7431" width="6.5703125" style="46" customWidth="1"/>
    <col min="7432" max="7432" width="12.85546875" style="46" customWidth="1"/>
    <col min="7433" max="7433" width="7.140625" style="46" customWidth="1"/>
    <col min="7434" max="7434" width="13.140625" style="46" customWidth="1"/>
    <col min="7435" max="7435" width="7.7109375" style="46" customWidth="1"/>
    <col min="7436" max="7436" width="8.28515625" style="46" customWidth="1"/>
    <col min="7437" max="7437" width="13.140625" style="46" customWidth="1"/>
    <col min="7438" max="7438" width="12.28515625" style="46" customWidth="1"/>
    <col min="7439" max="7439" width="12.140625" style="46" customWidth="1"/>
    <col min="7440" max="7442" width="9.140625" style="46" customWidth="1"/>
    <col min="7443" max="7443" width="10.140625" style="46" bestFit="1" customWidth="1"/>
    <col min="7444" max="7681" width="9.140625" style="46" customWidth="1"/>
    <col min="7682" max="7682" width="4.7109375" style="46"/>
    <col min="7683" max="7683" width="5.28515625" style="46" customWidth="1"/>
    <col min="7684" max="7684" width="31.85546875" style="46" customWidth="1"/>
    <col min="7685" max="7685" width="7.28515625" style="46" customWidth="1"/>
    <col min="7686" max="7686" width="13.7109375" style="46" customWidth="1"/>
    <col min="7687" max="7687" width="6.5703125" style="46" customWidth="1"/>
    <col min="7688" max="7688" width="12.85546875" style="46" customWidth="1"/>
    <col min="7689" max="7689" width="7.140625" style="46" customWidth="1"/>
    <col min="7690" max="7690" width="13.140625" style="46" customWidth="1"/>
    <col min="7691" max="7691" width="7.7109375" style="46" customWidth="1"/>
    <col min="7692" max="7692" width="8.28515625" style="46" customWidth="1"/>
    <col min="7693" max="7693" width="13.140625" style="46" customWidth="1"/>
    <col min="7694" max="7694" width="12.28515625" style="46" customWidth="1"/>
    <col min="7695" max="7695" width="12.140625" style="46" customWidth="1"/>
    <col min="7696" max="7698" width="9.140625" style="46" customWidth="1"/>
    <col min="7699" max="7699" width="10.140625" style="46" bestFit="1" customWidth="1"/>
    <col min="7700" max="7937" width="9.140625" style="46" customWidth="1"/>
    <col min="7938" max="7938" width="4.7109375" style="46"/>
    <col min="7939" max="7939" width="5.28515625" style="46" customWidth="1"/>
    <col min="7940" max="7940" width="31.85546875" style="46" customWidth="1"/>
    <col min="7941" max="7941" width="7.28515625" style="46" customWidth="1"/>
    <col min="7942" max="7942" width="13.7109375" style="46" customWidth="1"/>
    <col min="7943" max="7943" width="6.5703125" style="46" customWidth="1"/>
    <col min="7944" max="7944" width="12.85546875" style="46" customWidth="1"/>
    <col min="7945" max="7945" width="7.140625" style="46" customWidth="1"/>
    <col min="7946" max="7946" width="13.140625" style="46" customWidth="1"/>
    <col min="7947" max="7947" width="7.7109375" style="46" customWidth="1"/>
    <col min="7948" max="7948" width="8.28515625" style="46" customWidth="1"/>
    <col min="7949" max="7949" width="13.140625" style="46" customWidth="1"/>
    <col min="7950" max="7950" width="12.28515625" style="46" customWidth="1"/>
    <col min="7951" max="7951" width="12.140625" style="46" customWidth="1"/>
    <col min="7952" max="7954" width="9.140625" style="46" customWidth="1"/>
    <col min="7955" max="7955" width="10.140625" style="46" bestFit="1" customWidth="1"/>
    <col min="7956" max="8193" width="9.140625" style="46" customWidth="1"/>
    <col min="8194" max="8194" width="4.7109375" style="46"/>
    <col min="8195" max="8195" width="5.28515625" style="46" customWidth="1"/>
    <col min="8196" max="8196" width="31.85546875" style="46" customWidth="1"/>
    <col min="8197" max="8197" width="7.28515625" style="46" customWidth="1"/>
    <col min="8198" max="8198" width="13.7109375" style="46" customWidth="1"/>
    <col min="8199" max="8199" width="6.5703125" style="46" customWidth="1"/>
    <col min="8200" max="8200" width="12.85546875" style="46" customWidth="1"/>
    <col min="8201" max="8201" width="7.140625" style="46" customWidth="1"/>
    <col min="8202" max="8202" width="13.140625" style="46" customWidth="1"/>
    <col min="8203" max="8203" width="7.7109375" style="46" customWidth="1"/>
    <col min="8204" max="8204" width="8.28515625" style="46" customWidth="1"/>
    <col min="8205" max="8205" width="13.140625" style="46" customWidth="1"/>
    <col min="8206" max="8206" width="12.28515625" style="46" customWidth="1"/>
    <col min="8207" max="8207" width="12.140625" style="46" customWidth="1"/>
    <col min="8208" max="8210" width="9.140625" style="46" customWidth="1"/>
    <col min="8211" max="8211" width="10.140625" style="46" bestFit="1" customWidth="1"/>
    <col min="8212" max="8449" width="9.140625" style="46" customWidth="1"/>
    <col min="8450" max="8450" width="4.7109375" style="46"/>
    <col min="8451" max="8451" width="5.28515625" style="46" customWidth="1"/>
    <col min="8452" max="8452" width="31.85546875" style="46" customWidth="1"/>
    <col min="8453" max="8453" width="7.28515625" style="46" customWidth="1"/>
    <col min="8454" max="8454" width="13.7109375" style="46" customWidth="1"/>
    <col min="8455" max="8455" width="6.5703125" style="46" customWidth="1"/>
    <col min="8456" max="8456" width="12.85546875" style="46" customWidth="1"/>
    <col min="8457" max="8457" width="7.140625" style="46" customWidth="1"/>
    <col min="8458" max="8458" width="13.140625" style="46" customWidth="1"/>
    <col min="8459" max="8459" width="7.7109375" style="46" customWidth="1"/>
    <col min="8460" max="8460" width="8.28515625" style="46" customWidth="1"/>
    <col min="8461" max="8461" width="13.140625" style="46" customWidth="1"/>
    <col min="8462" max="8462" width="12.28515625" style="46" customWidth="1"/>
    <col min="8463" max="8463" width="12.140625" style="46" customWidth="1"/>
    <col min="8464" max="8466" width="9.140625" style="46" customWidth="1"/>
    <col min="8467" max="8467" width="10.140625" style="46" bestFit="1" customWidth="1"/>
    <col min="8468" max="8705" width="9.140625" style="46" customWidth="1"/>
    <col min="8706" max="8706" width="4.7109375" style="46"/>
    <col min="8707" max="8707" width="5.28515625" style="46" customWidth="1"/>
    <col min="8708" max="8708" width="31.85546875" style="46" customWidth="1"/>
    <col min="8709" max="8709" width="7.28515625" style="46" customWidth="1"/>
    <col min="8710" max="8710" width="13.7109375" style="46" customWidth="1"/>
    <col min="8711" max="8711" width="6.5703125" style="46" customWidth="1"/>
    <col min="8712" max="8712" width="12.85546875" style="46" customWidth="1"/>
    <col min="8713" max="8713" width="7.140625" style="46" customWidth="1"/>
    <col min="8714" max="8714" width="13.140625" style="46" customWidth="1"/>
    <col min="8715" max="8715" width="7.7109375" style="46" customWidth="1"/>
    <col min="8716" max="8716" width="8.28515625" style="46" customWidth="1"/>
    <col min="8717" max="8717" width="13.140625" style="46" customWidth="1"/>
    <col min="8718" max="8718" width="12.28515625" style="46" customWidth="1"/>
    <col min="8719" max="8719" width="12.140625" style="46" customWidth="1"/>
    <col min="8720" max="8722" width="9.140625" style="46" customWidth="1"/>
    <col min="8723" max="8723" width="10.140625" style="46" bestFit="1" customWidth="1"/>
    <col min="8724" max="8961" width="9.140625" style="46" customWidth="1"/>
    <col min="8962" max="8962" width="4.7109375" style="46"/>
    <col min="8963" max="8963" width="5.28515625" style="46" customWidth="1"/>
    <col min="8964" max="8964" width="31.85546875" style="46" customWidth="1"/>
    <col min="8965" max="8965" width="7.28515625" style="46" customWidth="1"/>
    <col min="8966" max="8966" width="13.7109375" style="46" customWidth="1"/>
    <col min="8967" max="8967" width="6.5703125" style="46" customWidth="1"/>
    <col min="8968" max="8968" width="12.85546875" style="46" customWidth="1"/>
    <col min="8969" max="8969" width="7.140625" style="46" customWidth="1"/>
    <col min="8970" max="8970" width="13.140625" style="46" customWidth="1"/>
    <col min="8971" max="8971" width="7.7109375" style="46" customWidth="1"/>
    <col min="8972" max="8972" width="8.28515625" style="46" customWidth="1"/>
    <col min="8973" max="8973" width="13.140625" style="46" customWidth="1"/>
    <col min="8974" max="8974" width="12.28515625" style="46" customWidth="1"/>
    <col min="8975" max="8975" width="12.140625" style="46" customWidth="1"/>
    <col min="8976" max="8978" width="9.140625" style="46" customWidth="1"/>
    <col min="8979" max="8979" width="10.140625" style="46" bestFit="1" customWidth="1"/>
    <col min="8980" max="9217" width="9.140625" style="46" customWidth="1"/>
    <col min="9218" max="9218" width="4.7109375" style="46"/>
    <col min="9219" max="9219" width="5.28515625" style="46" customWidth="1"/>
    <col min="9220" max="9220" width="31.85546875" style="46" customWidth="1"/>
    <col min="9221" max="9221" width="7.28515625" style="46" customWidth="1"/>
    <col min="9222" max="9222" width="13.7109375" style="46" customWidth="1"/>
    <col min="9223" max="9223" width="6.5703125" style="46" customWidth="1"/>
    <col min="9224" max="9224" width="12.85546875" style="46" customWidth="1"/>
    <col min="9225" max="9225" width="7.140625" style="46" customWidth="1"/>
    <col min="9226" max="9226" width="13.140625" style="46" customWidth="1"/>
    <col min="9227" max="9227" width="7.7109375" style="46" customWidth="1"/>
    <col min="9228" max="9228" width="8.28515625" style="46" customWidth="1"/>
    <col min="9229" max="9229" width="13.140625" style="46" customWidth="1"/>
    <col min="9230" max="9230" width="12.28515625" style="46" customWidth="1"/>
    <col min="9231" max="9231" width="12.140625" style="46" customWidth="1"/>
    <col min="9232" max="9234" width="9.140625" style="46" customWidth="1"/>
    <col min="9235" max="9235" width="10.140625" style="46" bestFit="1" customWidth="1"/>
    <col min="9236" max="9473" width="9.140625" style="46" customWidth="1"/>
    <col min="9474" max="9474" width="4.7109375" style="46"/>
    <col min="9475" max="9475" width="5.28515625" style="46" customWidth="1"/>
    <col min="9476" max="9476" width="31.85546875" style="46" customWidth="1"/>
    <col min="9477" max="9477" width="7.28515625" style="46" customWidth="1"/>
    <col min="9478" max="9478" width="13.7109375" style="46" customWidth="1"/>
    <col min="9479" max="9479" width="6.5703125" style="46" customWidth="1"/>
    <col min="9480" max="9480" width="12.85546875" style="46" customWidth="1"/>
    <col min="9481" max="9481" width="7.140625" style="46" customWidth="1"/>
    <col min="9482" max="9482" width="13.140625" style="46" customWidth="1"/>
    <col min="9483" max="9483" width="7.7109375" style="46" customWidth="1"/>
    <col min="9484" max="9484" width="8.28515625" style="46" customWidth="1"/>
    <col min="9485" max="9485" width="13.140625" style="46" customWidth="1"/>
    <col min="9486" max="9486" width="12.28515625" style="46" customWidth="1"/>
    <col min="9487" max="9487" width="12.140625" style="46" customWidth="1"/>
    <col min="9488" max="9490" width="9.140625" style="46" customWidth="1"/>
    <col min="9491" max="9491" width="10.140625" style="46" bestFit="1" customWidth="1"/>
    <col min="9492" max="9729" width="9.140625" style="46" customWidth="1"/>
    <col min="9730" max="9730" width="4.7109375" style="46"/>
    <col min="9731" max="9731" width="5.28515625" style="46" customWidth="1"/>
    <col min="9732" max="9732" width="31.85546875" style="46" customWidth="1"/>
    <col min="9733" max="9733" width="7.28515625" style="46" customWidth="1"/>
    <col min="9734" max="9734" width="13.7109375" style="46" customWidth="1"/>
    <col min="9735" max="9735" width="6.5703125" style="46" customWidth="1"/>
    <col min="9736" max="9736" width="12.85546875" style="46" customWidth="1"/>
    <col min="9737" max="9737" width="7.140625" style="46" customWidth="1"/>
    <col min="9738" max="9738" width="13.140625" style="46" customWidth="1"/>
    <col min="9739" max="9739" width="7.7109375" style="46" customWidth="1"/>
    <col min="9740" max="9740" width="8.28515625" style="46" customWidth="1"/>
    <col min="9741" max="9741" width="13.140625" style="46" customWidth="1"/>
    <col min="9742" max="9742" width="12.28515625" style="46" customWidth="1"/>
    <col min="9743" max="9743" width="12.140625" style="46" customWidth="1"/>
    <col min="9744" max="9746" width="9.140625" style="46" customWidth="1"/>
    <col min="9747" max="9747" width="10.140625" style="46" bestFit="1" customWidth="1"/>
    <col min="9748" max="9985" width="9.140625" style="46" customWidth="1"/>
    <col min="9986" max="9986" width="4.7109375" style="46"/>
    <col min="9987" max="9987" width="5.28515625" style="46" customWidth="1"/>
    <col min="9988" max="9988" width="31.85546875" style="46" customWidth="1"/>
    <col min="9989" max="9989" width="7.28515625" style="46" customWidth="1"/>
    <col min="9990" max="9990" width="13.7109375" style="46" customWidth="1"/>
    <col min="9991" max="9991" width="6.5703125" style="46" customWidth="1"/>
    <col min="9992" max="9992" width="12.85546875" style="46" customWidth="1"/>
    <col min="9993" max="9993" width="7.140625" style="46" customWidth="1"/>
    <col min="9994" max="9994" width="13.140625" style="46" customWidth="1"/>
    <col min="9995" max="9995" width="7.7109375" style="46" customWidth="1"/>
    <col min="9996" max="9996" width="8.28515625" style="46" customWidth="1"/>
    <col min="9997" max="9997" width="13.140625" style="46" customWidth="1"/>
    <col min="9998" max="9998" width="12.28515625" style="46" customWidth="1"/>
    <col min="9999" max="9999" width="12.140625" style="46" customWidth="1"/>
    <col min="10000" max="10002" width="9.140625" style="46" customWidth="1"/>
    <col min="10003" max="10003" width="10.140625" style="46" bestFit="1" customWidth="1"/>
    <col min="10004" max="10241" width="9.140625" style="46" customWidth="1"/>
    <col min="10242" max="10242" width="4.7109375" style="46"/>
    <col min="10243" max="10243" width="5.28515625" style="46" customWidth="1"/>
    <col min="10244" max="10244" width="31.85546875" style="46" customWidth="1"/>
    <col min="10245" max="10245" width="7.28515625" style="46" customWidth="1"/>
    <col min="10246" max="10246" width="13.7109375" style="46" customWidth="1"/>
    <col min="10247" max="10247" width="6.5703125" style="46" customWidth="1"/>
    <col min="10248" max="10248" width="12.85546875" style="46" customWidth="1"/>
    <col min="10249" max="10249" width="7.140625" style="46" customWidth="1"/>
    <col min="10250" max="10250" width="13.140625" style="46" customWidth="1"/>
    <col min="10251" max="10251" width="7.7109375" style="46" customWidth="1"/>
    <col min="10252" max="10252" width="8.28515625" style="46" customWidth="1"/>
    <col min="10253" max="10253" width="13.140625" style="46" customWidth="1"/>
    <col min="10254" max="10254" width="12.28515625" style="46" customWidth="1"/>
    <col min="10255" max="10255" width="12.140625" style="46" customWidth="1"/>
    <col min="10256" max="10258" width="9.140625" style="46" customWidth="1"/>
    <col min="10259" max="10259" width="10.140625" style="46" bestFit="1" customWidth="1"/>
    <col min="10260" max="10497" width="9.140625" style="46" customWidth="1"/>
    <col min="10498" max="10498" width="4.7109375" style="46"/>
    <col min="10499" max="10499" width="5.28515625" style="46" customWidth="1"/>
    <col min="10500" max="10500" width="31.85546875" style="46" customWidth="1"/>
    <col min="10501" max="10501" width="7.28515625" style="46" customWidth="1"/>
    <col min="10502" max="10502" width="13.7109375" style="46" customWidth="1"/>
    <col min="10503" max="10503" width="6.5703125" style="46" customWidth="1"/>
    <col min="10504" max="10504" width="12.85546875" style="46" customWidth="1"/>
    <col min="10505" max="10505" width="7.140625" style="46" customWidth="1"/>
    <col min="10506" max="10506" width="13.140625" style="46" customWidth="1"/>
    <col min="10507" max="10507" width="7.7109375" style="46" customWidth="1"/>
    <col min="10508" max="10508" width="8.28515625" style="46" customWidth="1"/>
    <col min="10509" max="10509" width="13.140625" style="46" customWidth="1"/>
    <col min="10510" max="10510" width="12.28515625" style="46" customWidth="1"/>
    <col min="10511" max="10511" width="12.140625" style="46" customWidth="1"/>
    <col min="10512" max="10514" width="9.140625" style="46" customWidth="1"/>
    <col min="10515" max="10515" width="10.140625" style="46" bestFit="1" customWidth="1"/>
    <col min="10516" max="10753" width="9.140625" style="46" customWidth="1"/>
    <col min="10754" max="10754" width="4.7109375" style="46"/>
    <col min="10755" max="10755" width="5.28515625" style="46" customWidth="1"/>
    <col min="10756" max="10756" width="31.85546875" style="46" customWidth="1"/>
    <col min="10757" max="10757" width="7.28515625" style="46" customWidth="1"/>
    <col min="10758" max="10758" width="13.7109375" style="46" customWidth="1"/>
    <col min="10759" max="10759" width="6.5703125" style="46" customWidth="1"/>
    <col min="10760" max="10760" width="12.85546875" style="46" customWidth="1"/>
    <col min="10761" max="10761" width="7.140625" style="46" customWidth="1"/>
    <col min="10762" max="10762" width="13.140625" style="46" customWidth="1"/>
    <col min="10763" max="10763" width="7.7109375" style="46" customWidth="1"/>
    <col min="10764" max="10764" width="8.28515625" style="46" customWidth="1"/>
    <col min="10765" max="10765" width="13.140625" style="46" customWidth="1"/>
    <col min="10766" max="10766" width="12.28515625" style="46" customWidth="1"/>
    <col min="10767" max="10767" width="12.140625" style="46" customWidth="1"/>
    <col min="10768" max="10770" width="9.140625" style="46" customWidth="1"/>
    <col min="10771" max="10771" width="10.140625" style="46" bestFit="1" customWidth="1"/>
    <col min="10772" max="11009" width="9.140625" style="46" customWidth="1"/>
    <col min="11010" max="11010" width="4.7109375" style="46"/>
    <col min="11011" max="11011" width="5.28515625" style="46" customWidth="1"/>
    <col min="11012" max="11012" width="31.85546875" style="46" customWidth="1"/>
    <col min="11013" max="11013" width="7.28515625" style="46" customWidth="1"/>
    <col min="11014" max="11014" width="13.7109375" style="46" customWidth="1"/>
    <col min="11015" max="11015" width="6.5703125" style="46" customWidth="1"/>
    <col min="11016" max="11016" width="12.85546875" style="46" customWidth="1"/>
    <col min="11017" max="11017" width="7.140625" style="46" customWidth="1"/>
    <col min="11018" max="11018" width="13.140625" style="46" customWidth="1"/>
    <col min="11019" max="11019" width="7.7109375" style="46" customWidth="1"/>
    <col min="11020" max="11020" width="8.28515625" style="46" customWidth="1"/>
    <col min="11021" max="11021" width="13.140625" style="46" customWidth="1"/>
    <col min="11022" max="11022" width="12.28515625" style="46" customWidth="1"/>
    <col min="11023" max="11023" width="12.140625" style="46" customWidth="1"/>
    <col min="11024" max="11026" width="9.140625" style="46" customWidth="1"/>
    <col min="11027" max="11027" width="10.140625" style="46" bestFit="1" customWidth="1"/>
    <col min="11028" max="11265" width="9.140625" style="46" customWidth="1"/>
    <col min="11266" max="11266" width="4.7109375" style="46"/>
    <col min="11267" max="11267" width="5.28515625" style="46" customWidth="1"/>
    <col min="11268" max="11268" width="31.85546875" style="46" customWidth="1"/>
    <col min="11269" max="11269" width="7.28515625" style="46" customWidth="1"/>
    <col min="11270" max="11270" width="13.7109375" style="46" customWidth="1"/>
    <col min="11271" max="11271" width="6.5703125" style="46" customWidth="1"/>
    <col min="11272" max="11272" width="12.85546875" style="46" customWidth="1"/>
    <col min="11273" max="11273" width="7.140625" style="46" customWidth="1"/>
    <col min="11274" max="11274" width="13.140625" style="46" customWidth="1"/>
    <col min="11275" max="11275" width="7.7109375" style="46" customWidth="1"/>
    <col min="11276" max="11276" width="8.28515625" style="46" customWidth="1"/>
    <col min="11277" max="11277" width="13.140625" style="46" customWidth="1"/>
    <col min="11278" max="11278" width="12.28515625" style="46" customWidth="1"/>
    <col min="11279" max="11279" width="12.140625" style="46" customWidth="1"/>
    <col min="11280" max="11282" width="9.140625" style="46" customWidth="1"/>
    <col min="11283" max="11283" width="10.140625" style="46" bestFit="1" customWidth="1"/>
    <col min="11284" max="11521" width="9.140625" style="46" customWidth="1"/>
    <col min="11522" max="11522" width="4.7109375" style="46"/>
    <col min="11523" max="11523" width="5.28515625" style="46" customWidth="1"/>
    <col min="11524" max="11524" width="31.85546875" style="46" customWidth="1"/>
    <col min="11525" max="11525" width="7.28515625" style="46" customWidth="1"/>
    <col min="11526" max="11526" width="13.7109375" style="46" customWidth="1"/>
    <col min="11527" max="11527" width="6.5703125" style="46" customWidth="1"/>
    <col min="11528" max="11528" width="12.85546875" style="46" customWidth="1"/>
    <col min="11529" max="11529" width="7.140625" style="46" customWidth="1"/>
    <col min="11530" max="11530" width="13.140625" style="46" customWidth="1"/>
    <col min="11531" max="11531" width="7.7109375" style="46" customWidth="1"/>
    <col min="11532" max="11532" width="8.28515625" style="46" customWidth="1"/>
    <col min="11533" max="11533" width="13.140625" style="46" customWidth="1"/>
    <col min="11534" max="11534" width="12.28515625" style="46" customWidth="1"/>
    <col min="11535" max="11535" width="12.140625" style="46" customWidth="1"/>
    <col min="11536" max="11538" width="9.140625" style="46" customWidth="1"/>
    <col min="11539" max="11539" width="10.140625" style="46" bestFit="1" customWidth="1"/>
    <col min="11540" max="11777" width="9.140625" style="46" customWidth="1"/>
    <col min="11778" max="11778" width="4.7109375" style="46"/>
    <col min="11779" max="11779" width="5.28515625" style="46" customWidth="1"/>
    <col min="11780" max="11780" width="31.85546875" style="46" customWidth="1"/>
    <col min="11781" max="11781" width="7.28515625" style="46" customWidth="1"/>
    <col min="11782" max="11782" width="13.7109375" style="46" customWidth="1"/>
    <col min="11783" max="11783" width="6.5703125" style="46" customWidth="1"/>
    <col min="11784" max="11784" width="12.85546875" style="46" customWidth="1"/>
    <col min="11785" max="11785" width="7.140625" style="46" customWidth="1"/>
    <col min="11786" max="11786" width="13.140625" style="46" customWidth="1"/>
    <col min="11787" max="11787" width="7.7109375" style="46" customWidth="1"/>
    <col min="11788" max="11788" width="8.28515625" style="46" customWidth="1"/>
    <col min="11789" max="11789" width="13.140625" style="46" customWidth="1"/>
    <col min="11790" max="11790" width="12.28515625" style="46" customWidth="1"/>
    <col min="11791" max="11791" width="12.140625" style="46" customWidth="1"/>
    <col min="11792" max="11794" width="9.140625" style="46" customWidth="1"/>
    <col min="11795" max="11795" width="10.140625" style="46" bestFit="1" customWidth="1"/>
    <col min="11796" max="12033" width="9.140625" style="46" customWidth="1"/>
    <col min="12034" max="12034" width="4.7109375" style="46"/>
    <col min="12035" max="12035" width="5.28515625" style="46" customWidth="1"/>
    <col min="12036" max="12036" width="31.85546875" style="46" customWidth="1"/>
    <col min="12037" max="12037" width="7.28515625" style="46" customWidth="1"/>
    <col min="12038" max="12038" width="13.7109375" style="46" customWidth="1"/>
    <col min="12039" max="12039" width="6.5703125" style="46" customWidth="1"/>
    <col min="12040" max="12040" width="12.85546875" style="46" customWidth="1"/>
    <col min="12041" max="12041" width="7.140625" style="46" customWidth="1"/>
    <col min="12042" max="12042" width="13.140625" style="46" customWidth="1"/>
    <col min="12043" max="12043" width="7.7109375" style="46" customWidth="1"/>
    <col min="12044" max="12044" width="8.28515625" style="46" customWidth="1"/>
    <col min="12045" max="12045" width="13.140625" style="46" customWidth="1"/>
    <col min="12046" max="12046" width="12.28515625" style="46" customWidth="1"/>
    <col min="12047" max="12047" width="12.140625" style="46" customWidth="1"/>
    <col min="12048" max="12050" width="9.140625" style="46" customWidth="1"/>
    <col min="12051" max="12051" width="10.140625" style="46" bestFit="1" customWidth="1"/>
    <col min="12052" max="12289" width="9.140625" style="46" customWidth="1"/>
    <col min="12290" max="12290" width="4.7109375" style="46"/>
    <col min="12291" max="12291" width="5.28515625" style="46" customWidth="1"/>
    <col min="12292" max="12292" width="31.85546875" style="46" customWidth="1"/>
    <col min="12293" max="12293" width="7.28515625" style="46" customWidth="1"/>
    <col min="12294" max="12294" width="13.7109375" style="46" customWidth="1"/>
    <col min="12295" max="12295" width="6.5703125" style="46" customWidth="1"/>
    <col min="12296" max="12296" width="12.85546875" style="46" customWidth="1"/>
    <col min="12297" max="12297" width="7.140625" style="46" customWidth="1"/>
    <col min="12298" max="12298" width="13.140625" style="46" customWidth="1"/>
    <col min="12299" max="12299" width="7.7109375" style="46" customWidth="1"/>
    <col min="12300" max="12300" width="8.28515625" style="46" customWidth="1"/>
    <col min="12301" max="12301" width="13.140625" style="46" customWidth="1"/>
    <col min="12302" max="12302" width="12.28515625" style="46" customWidth="1"/>
    <col min="12303" max="12303" width="12.140625" style="46" customWidth="1"/>
    <col min="12304" max="12306" width="9.140625" style="46" customWidth="1"/>
    <col min="12307" max="12307" width="10.140625" style="46" bestFit="1" customWidth="1"/>
    <col min="12308" max="12545" width="9.140625" style="46" customWidth="1"/>
    <col min="12546" max="12546" width="4.7109375" style="46"/>
    <col min="12547" max="12547" width="5.28515625" style="46" customWidth="1"/>
    <col min="12548" max="12548" width="31.85546875" style="46" customWidth="1"/>
    <col min="12549" max="12549" width="7.28515625" style="46" customWidth="1"/>
    <col min="12550" max="12550" width="13.7109375" style="46" customWidth="1"/>
    <col min="12551" max="12551" width="6.5703125" style="46" customWidth="1"/>
    <col min="12552" max="12552" width="12.85546875" style="46" customWidth="1"/>
    <col min="12553" max="12553" width="7.140625" style="46" customWidth="1"/>
    <col min="12554" max="12554" width="13.140625" style="46" customWidth="1"/>
    <col min="12555" max="12555" width="7.7109375" style="46" customWidth="1"/>
    <col min="12556" max="12556" width="8.28515625" style="46" customWidth="1"/>
    <col min="12557" max="12557" width="13.140625" style="46" customWidth="1"/>
    <col min="12558" max="12558" width="12.28515625" style="46" customWidth="1"/>
    <col min="12559" max="12559" width="12.140625" style="46" customWidth="1"/>
    <col min="12560" max="12562" width="9.140625" style="46" customWidth="1"/>
    <col min="12563" max="12563" width="10.140625" style="46" bestFit="1" customWidth="1"/>
    <col min="12564" max="12801" width="9.140625" style="46" customWidth="1"/>
    <col min="12802" max="12802" width="4.7109375" style="46"/>
    <col min="12803" max="12803" width="5.28515625" style="46" customWidth="1"/>
    <col min="12804" max="12804" width="31.85546875" style="46" customWidth="1"/>
    <col min="12805" max="12805" width="7.28515625" style="46" customWidth="1"/>
    <col min="12806" max="12806" width="13.7109375" style="46" customWidth="1"/>
    <col min="12807" max="12807" width="6.5703125" style="46" customWidth="1"/>
    <col min="12808" max="12808" width="12.85546875" style="46" customWidth="1"/>
    <col min="12809" max="12809" width="7.140625" style="46" customWidth="1"/>
    <col min="12810" max="12810" width="13.140625" style="46" customWidth="1"/>
    <col min="12811" max="12811" width="7.7109375" style="46" customWidth="1"/>
    <col min="12812" max="12812" width="8.28515625" style="46" customWidth="1"/>
    <col min="12813" max="12813" width="13.140625" style="46" customWidth="1"/>
    <col min="12814" max="12814" width="12.28515625" style="46" customWidth="1"/>
    <col min="12815" max="12815" width="12.140625" style="46" customWidth="1"/>
    <col min="12816" max="12818" width="9.140625" style="46" customWidth="1"/>
    <col min="12819" max="12819" width="10.140625" style="46" bestFit="1" customWidth="1"/>
    <col min="12820" max="13057" width="9.140625" style="46" customWidth="1"/>
    <col min="13058" max="13058" width="4.7109375" style="46"/>
    <col min="13059" max="13059" width="5.28515625" style="46" customWidth="1"/>
    <col min="13060" max="13060" width="31.85546875" style="46" customWidth="1"/>
    <col min="13061" max="13061" width="7.28515625" style="46" customWidth="1"/>
    <col min="13062" max="13062" width="13.7109375" style="46" customWidth="1"/>
    <col min="13063" max="13063" width="6.5703125" style="46" customWidth="1"/>
    <col min="13064" max="13064" width="12.85546875" style="46" customWidth="1"/>
    <col min="13065" max="13065" width="7.140625" style="46" customWidth="1"/>
    <col min="13066" max="13066" width="13.140625" style="46" customWidth="1"/>
    <col min="13067" max="13067" width="7.7109375" style="46" customWidth="1"/>
    <col min="13068" max="13068" width="8.28515625" style="46" customWidth="1"/>
    <col min="13069" max="13069" width="13.140625" style="46" customWidth="1"/>
    <col min="13070" max="13070" width="12.28515625" style="46" customWidth="1"/>
    <col min="13071" max="13071" width="12.140625" style="46" customWidth="1"/>
    <col min="13072" max="13074" width="9.140625" style="46" customWidth="1"/>
    <col min="13075" max="13075" width="10.140625" style="46" bestFit="1" customWidth="1"/>
    <col min="13076" max="13313" width="9.140625" style="46" customWidth="1"/>
    <col min="13314" max="13314" width="4.7109375" style="46"/>
    <col min="13315" max="13315" width="5.28515625" style="46" customWidth="1"/>
    <col min="13316" max="13316" width="31.85546875" style="46" customWidth="1"/>
    <col min="13317" max="13317" width="7.28515625" style="46" customWidth="1"/>
    <col min="13318" max="13318" width="13.7109375" style="46" customWidth="1"/>
    <col min="13319" max="13319" width="6.5703125" style="46" customWidth="1"/>
    <col min="13320" max="13320" width="12.85546875" style="46" customWidth="1"/>
    <col min="13321" max="13321" width="7.140625" style="46" customWidth="1"/>
    <col min="13322" max="13322" width="13.140625" style="46" customWidth="1"/>
    <col min="13323" max="13323" width="7.7109375" style="46" customWidth="1"/>
    <col min="13324" max="13324" width="8.28515625" style="46" customWidth="1"/>
    <col min="13325" max="13325" width="13.140625" style="46" customWidth="1"/>
    <col min="13326" max="13326" width="12.28515625" style="46" customWidth="1"/>
    <col min="13327" max="13327" width="12.140625" style="46" customWidth="1"/>
    <col min="13328" max="13330" width="9.140625" style="46" customWidth="1"/>
    <col min="13331" max="13331" width="10.140625" style="46" bestFit="1" customWidth="1"/>
    <col min="13332" max="13569" width="9.140625" style="46" customWidth="1"/>
    <col min="13570" max="13570" width="4.7109375" style="46"/>
    <col min="13571" max="13571" width="5.28515625" style="46" customWidth="1"/>
    <col min="13572" max="13572" width="31.85546875" style="46" customWidth="1"/>
    <col min="13573" max="13573" width="7.28515625" style="46" customWidth="1"/>
    <col min="13574" max="13574" width="13.7109375" style="46" customWidth="1"/>
    <col min="13575" max="13575" width="6.5703125" style="46" customWidth="1"/>
    <col min="13576" max="13576" width="12.85546875" style="46" customWidth="1"/>
    <col min="13577" max="13577" width="7.140625" style="46" customWidth="1"/>
    <col min="13578" max="13578" width="13.140625" style="46" customWidth="1"/>
    <col min="13579" max="13579" width="7.7109375" style="46" customWidth="1"/>
    <col min="13580" max="13580" width="8.28515625" style="46" customWidth="1"/>
    <col min="13581" max="13581" width="13.140625" style="46" customWidth="1"/>
    <col min="13582" max="13582" width="12.28515625" style="46" customWidth="1"/>
    <col min="13583" max="13583" width="12.140625" style="46" customWidth="1"/>
    <col min="13584" max="13586" width="9.140625" style="46" customWidth="1"/>
    <col min="13587" max="13587" width="10.140625" style="46" bestFit="1" customWidth="1"/>
    <col min="13588" max="13825" width="9.140625" style="46" customWidth="1"/>
    <col min="13826" max="13826" width="4.7109375" style="46"/>
    <col min="13827" max="13827" width="5.28515625" style="46" customWidth="1"/>
    <col min="13828" max="13828" width="31.85546875" style="46" customWidth="1"/>
    <col min="13829" max="13829" width="7.28515625" style="46" customWidth="1"/>
    <col min="13830" max="13830" width="13.7109375" style="46" customWidth="1"/>
    <col min="13831" max="13831" width="6.5703125" style="46" customWidth="1"/>
    <col min="13832" max="13832" width="12.85546875" style="46" customWidth="1"/>
    <col min="13833" max="13833" width="7.140625" style="46" customWidth="1"/>
    <col min="13834" max="13834" width="13.140625" style="46" customWidth="1"/>
    <col min="13835" max="13835" width="7.7109375" style="46" customWidth="1"/>
    <col min="13836" max="13836" width="8.28515625" style="46" customWidth="1"/>
    <col min="13837" max="13837" width="13.140625" style="46" customWidth="1"/>
    <col min="13838" max="13838" width="12.28515625" style="46" customWidth="1"/>
    <col min="13839" max="13839" width="12.140625" style="46" customWidth="1"/>
    <col min="13840" max="13842" width="9.140625" style="46" customWidth="1"/>
    <col min="13843" max="13843" width="10.140625" style="46" bestFit="1" customWidth="1"/>
    <col min="13844" max="14081" width="9.140625" style="46" customWidth="1"/>
    <col min="14082" max="14082" width="4.7109375" style="46"/>
    <col min="14083" max="14083" width="5.28515625" style="46" customWidth="1"/>
    <col min="14084" max="14084" width="31.85546875" style="46" customWidth="1"/>
    <col min="14085" max="14085" width="7.28515625" style="46" customWidth="1"/>
    <col min="14086" max="14086" width="13.7109375" style="46" customWidth="1"/>
    <col min="14087" max="14087" width="6.5703125" style="46" customWidth="1"/>
    <col min="14088" max="14088" width="12.85546875" style="46" customWidth="1"/>
    <col min="14089" max="14089" width="7.140625" style="46" customWidth="1"/>
    <col min="14090" max="14090" width="13.140625" style="46" customWidth="1"/>
    <col min="14091" max="14091" width="7.7109375" style="46" customWidth="1"/>
    <col min="14092" max="14092" width="8.28515625" style="46" customWidth="1"/>
    <col min="14093" max="14093" width="13.140625" style="46" customWidth="1"/>
    <col min="14094" max="14094" width="12.28515625" style="46" customWidth="1"/>
    <col min="14095" max="14095" width="12.140625" style="46" customWidth="1"/>
    <col min="14096" max="14098" width="9.140625" style="46" customWidth="1"/>
    <col min="14099" max="14099" width="10.140625" style="46" bestFit="1" customWidth="1"/>
    <col min="14100" max="14337" width="9.140625" style="46" customWidth="1"/>
    <col min="14338" max="14338" width="4.7109375" style="46"/>
    <col min="14339" max="14339" width="5.28515625" style="46" customWidth="1"/>
    <col min="14340" max="14340" width="31.85546875" style="46" customWidth="1"/>
    <col min="14341" max="14341" width="7.28515625" style="46" customWidth="1"/>
    <col min="14342" max="14342" width="13.7109375" style="46" customWidth="1"/>
    <col min="14343" max="14343" width="6.5703125" style="46" customWidth="1"/>
    <col min="14344" max="14344" width="12.85546875" style="46" customWidth="1"/>
    <col min="14345" max="14345" width="7.140625" style="46" customWidth="1"/>
    <col min="14346" max="14346" width="13.140625" style="46" customWidth="1"/>
    <col min="14347" max="14347" width="7.7109375" style="46" customWidth="1"/>
    <col min="14348" max="14348" width="8.28515625" style="46" customWidth="1"/>
    <col min="14349" max="14349" width="13.140625" style="46" customWidth="1"/>
    <col min="14350" max="14350" width="12.28515625" style="46" customWidth="1"/>
    <col min="14351" max="14351" width="12.140625" style="46" customWidth="1"/>
    <col min="14352" max="14354" width="9.140625" style="46" customWidth="1"/>
    <col min="14355" max="14355" width="10.140625" style="46" bestFit="1" customWidth="1"/>
    <col min="14356" max="14593" width="9.140625" style="46" customWidth="1"/>
    <col min="14594" max="14594" width="4.7109375" style="46"/>
    <col min="14595" max="14595" width="5.28515625" style="46" customWidth="1"/>
    <col min="14596" max="14596" width="31.85546875" style="46" customWidth="1"/>
    <col min="14597" max="14597" width="7.28515625" style="46" customWidth="1"/>
    <col min="14598" max="14598" width="13.7109375" style="46" customWidth="1"/>
    <col min="14599" max="14599" width="6.5703125" style="46" customWidth="1"/>
    <col min="14600" max="14600" width="12.85546875" style="46" customWidth="1"/>
    <col min="14601" max="14601" width="7.140625" style="46" customWidth="1"/>
    <col min="14602" max="14602" width="13.140625" style="46" customWidth="1"/>
    <col min="14603" max="14603" width="7.7109375" style="46" customWidth="1"/>
    <col min="14604" max="14604" width="8.28515625" style="46" customWidth="1"/>
    <col min="14605" max="14605" width="13.140625" style="46" customWidth="1"/>
    <col min="14606" max="14606" width="12.28515625" style="46" customWidth="1"/>
    <col min="14607" max="14607" width="12.140625" style="46" customWidth="1"/>
    <col min="14608" max="14610" width="9.140625" style="46" customWidth="1"/>
    <col min="14611" max="14611" width="10.140625" style="46" bestFit="1" customWidth="1"/>
    <col min="14612" max="14849" width="9.140625" style="46" customWidth="1"/>
    <col min="14850" max="14850" width="4.7109375" style="46"/>
    <col min="14851" max="14851" width="5.28515625" style="46" customWidth="1"/>
    <col min="14852" max="14852" width="31.85546875" style="46" customWidth="1"/>
    <col min="14853" max="14853" width="7.28515625" style="46" customWidth="1"/>
    <col min="14854" max="14854" width="13.7109375" style="46" customWidth="1"/>
    <col min="14855" max="14855" width="6.5703125" style="46" customWidth="1"/>
    <col min="14856" max="14856" width="12.85546875" style="46" customWidth="1"/>
    <col min="14857" max="14857" width="7.140625" style="46" customWidth="1"/>
    <col min="14858" max="14858" width="13.140625" style="46" customWidth="1"/>
    <col min="14859" max="14859" width="7.7109375" style="46" customWidth="1"/>
    <col min="14860" max="14860" width="8.28515625" style="46" customWidth="1"/>
    <col min="14861" max="14861" width="13.140625" style="46" customWidth="1"/>
    <col min="14862" max="14862" width="12.28515625" style="46" customWidth="1"/>
    <col min="14863" max="14863" width="12.140625" style="46" customWidth="1"/>
    <col min="14864" max="14866" width="9.140625" style="46" customWidth="1"/>
    <col min="14867" max="14867" width="10.140625" style="46" bestFit="1" customWidth="1"/>
    <col min="14868" max="15105" width="9.140625" style="46" customWidth="1"/>
    <col min="15106" max="15106" width="4.7109375" style="46"/>
    <col min="15107" max="15107" width="5.28515625" style="46" customWidth="1"/>
    <col min="15108" max="15108" width="31.85546875" style="46" customWidth="1"/>
    <col min="15109" max="15109" width="7.28515625" style="46" customWidth="1"/>
    <col min="15110" max="15110" width="13.7109375" style="46" customWidth="1"/>
    <col min="15111" max="15111" width="6.5703125" style="46" customWidth="1"/>
    <col min="15112" max="15112" width="12.85546875" style="46" customWidth="1"/>
    <col min="15113" max="15113" width="7.140625" style="46" customWidth="1"/>
    <col min="15114" max="15114" width="13.140625" style="46" customWidth="1"/>
    <col min="15115" max="15115" width="7.7109375" style="46" customWidth="1"/>
    <col min="15116" max="15116" width="8.28515625" style="46" customWidth="1"/>
    <col min="15117" max="15117" width="13.140625" style="46" customWidth="1"/>
    <col min="15118" max="15118" width="12.28515625" style="46" customWidth="1"/>
    <col min="15119" max="15119" width="12.140625" style="46" customWidth="1"/>
    <col min="15120" max="15122" width="9.140625" style="46" customWidth="1"/>
    <col min="15123" max="15123" width="10.140625" style="46" bestFit="1" customWidth="1"/>
    <col min="15124" max="15361" width="9.140625" style="46" customWidth="1"/>
    <col min="15362" max="15362" width="4.7109375" style="46"/>
    <col min="15363" max="15363" width="5.28515625" style="46" customWidth="1"/>
    <col min="15364" max="15364" width="31.85546875" style="46" customWidth="1"/>
    <col min="15365" max="15365" width="7.28515625" style="46" customWidth="1"/>
    <col min="15366" max="15366" width="13.7109375" style="46" customWidth="1"/>
    <col min="15367" max="15367" width="6.5703125" style="46" customWidth="1"/>
    <col min="15368" max="15368" width="12.85546875" style="46" customWidth="1"/>
    <col min="15369" max="15369" width="7.140625" style="46" customWidth="1"/>
    <col min="15370" max="15370" width="13.140625" style="46" customWidth="1"/>
    <col min="15371" max="15371" width="7.7109375" style="46" customWidth="1"/>
    <col min="15372" max="15372" width="8.28515625" style="46" customWidth="1"/>
    <col min="15373" max="15373" width="13.140625" style="46" customWidth="1"/>
    <col min="15374" max="15374" width="12.28515625" style="46" customWidth="1"/>
    <col min="15375" max="15375" width="12.140625" style="46" customWidth="1"/>
    <col min="15376" max="15378" width="9.140625" style="46" customWidth="1"/>
    <col min="15379" max="15379" width="10.140625" style="46" bestFit="1" customWidth="1"/>
    <col min="15380" max="15617" width="9.140625" style="46" customWidth="1"/>
    <col min="15618" max="15618" width="4.7109375" style="46"/>
    <col min="15619" max="15619" width="5.28515625" style="46" customWidth="1"/>
    <col min="15620" max="15620" width="31.85546875" style="46" customWidth="1"/>
    <col min="15621" max="15621" width="7.28515625" style="46" customWidth="1"/>
    <col min="15622" max="15622" width="13.7109375" style="46" customWidth="1"/>
    <col min="15623" max="15623" width="6.5703125" style="46" customWidth="1"/>
    <col min="15624" max="15624" width="12.85546875" style="46" customWidth="1"/>
    <col min="15625" max="15625" width="7.140625" style="46" customWidth="1"/>
    <col min="15626" max="15626" width="13.140625" style="46" customWidth="1"/>
    <col min="15627" max="15627" width="7.7109375" style="46" customWidth="1"/>
    <col min="15628" max="15628" width="8.28515625" style="46" customWidth="1"/>
    <col min="15629" max="15629" width="13.140625" style="46" customWidth="1"/>
    <col min="15630" max="15630" width="12.28515625" style="46" customWidth="1"/>
    <col min="15631" max="15631" width="12.140625" style="46" customWidth="1"/>
    <col min="15632" max="15634" width="9.140625" style="46" customWidth="1"/>
    <col min="15635" max="15635" width="10.140625" style="46" bestFit="1" customWidth="1"/>
    <col min="15636" max="15873" width="9.140625" style="46" customWidth="1"/>
    <col min="15874" max="15874" width="4.7109375" style="46"/>
    <col min="15875" max="15875" width="5.28515625" style="46" customWidth="1"/>
    <col min="15876" max="15876" width="31.85546875" style="46" customWidth="1"/>
    <col min="15877" max="15877" width="7.28515625" style="46" customWidth="1"/>
    <col min="15878" max="15878" width="13.7109375" style="46" customWidth="1"/>
    <col min="15879" max="15879" width="6.5703125" style="46" customWidth="1"/>
    <col min="15880" max="15880" width="12.85546875" style="46" customWidth="1"/>
    <col min="15881" max="15881" width="7.140625" style="46" customWidth="1"/>
    <col min="15882" max="15882" width="13.140625" style="46" customWidth="1"/>
    <col min="15883" max="15883" width="7.7109375" style="46" customWidth="1"/>
    <col min="15884" max="15884" width="8.28515625" style="46" customWidth="1"/>
    <col min="15885" max="15885" width="13.140625" style="46" customWidth="1"/>
    <col min="15886" max="15886" width="12.28515625" style="46" customWidth="1"/>
    <col min="15887" max="15887" width="12.140625" style="46" customWidth="1"/>
    <col min="15888" max="15890" width="9.140625" style="46" customWidth="1"/>
    <col min="15891" max="15891" width="10.140625" style="46" bestFit="1" customWidth="1"/>
    <col min="15892" max="16129" width="9.140625" style="46" customWidth="1"/>
    <col min="16130" max="16130" width="4.7109375" style="46"/>
    <col min="16131" max="16131" width="5.28515625" style="46" customWidth="1"/>
    <col min="16132" max="16132" width="31.85546875" style="46" customWidth="1"/>
    <col min="16133" max="16133" width="7.28515625" style="46" customWidth="1"/>
    <col min="16134" max="16134" width="13.7109375" style="46" customWidth="1"/>
    <col min="16135" max="16135" width="6.5703125" style="46" customWidth="1"/>
    <col min="16136" max="16136" width="12.85546875" style="46" customWidth="1"/>
    <col min="16137" max="16137" width="7.140625" style="46" customWidth="1"/>
    <col min="16138" max="16138" width="13.140625" style="46" customWidth="1"/>
    <col min="16139" max="16139" width="7.7109375" style="46" customWidth="1"/>
    <col min="16140" max="16140" width="8.28515625" style="46" customWidth="1"/>
    <col min="16141" max="16141" width="13.140625" style="46" customWidth="1"/>
    <col min="16142" max="16142" width="12.28515625" style="46" customWidth="1"/>
    <col min="16143" max="16143" width="12.140625" style="46" customWidth="1"/>
    <col min="16144" max="16146" width="9.140625" style="46" customWidth="1"/>
    <col min="16147" max="16147" width="10.140625" style="46" bestFit="1" customWidth="1"/>
    <col min="16148" max="16384" width="9.140625" style="46" customWidth="1"/>
  </cols>
  <sheetData>
    <row r="1" spans="1:17" x14ac:dyDescent="0.2">
      <c r="N1" s="473" t="s">
        <v>316</v>
      </c>
      <c r="O1" s="473"/>
    </row>
    <row r="2" spans="1:17" ht="15.75" customHeight="1" x14ac:dyDescent="0.2">
      <c r="A2" s="507" t="s">
        <v>317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</row>
    <row r="3" spans="1:17" ht="15.75" customHeight="1" x14ac:dyDescent="0.2">
      <c r="A3" s="507" t="s">
        <v>634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</row>
    <row r="4" spans="1:17" ht="16.5" thickBot="1" x14ac:dyDescent="0.25">
      <c r="A4" s="47"/>
      <c r="B4" s="47"/>
      <c r="C4" s="47"/>
      <c r="D4" s="48"/>
      <c r="E4" s="47"/>
      <c r="F4" s="48"/>
      <c r="G4" s="48"/>
      <c r="H4" s="48"/>
      <c r="I4" s="47"/>
      <c r="J4" s="48"/>
      <c r="K4" s="47"/>
      <c r="L4" s="47"/>
      <c r="M4" s="48"/>
      <c r="N4" s="48"/>
      <c r="O4" s="49"/>
    </row>
    <row r="5" spans="1:17" ht="30.75" customHeight="1" x14ac:dyDescent="0.2">
      <c r="A5" s="502" t="s">
        <v>40</v>
      </c>
      <c r="B5" s="504" t="s">
        <v>272</v>
      </c>
      <c r="C5" s="514" t="s">
        <v>273</v>
      </c>
      <c r="D5" s="515"/>
      <c r="E5" s="514" t="s">
        <v>274</v>
      </c>
      <c r="F5" s="515"/>
      <c r="G5" s="491" t="s">
        <v>437</v>
      </c>
      <c r="H5" s="492"/>
      <c r="I5" s="491" t="s">
        <v>438</v>
      </c>
      <c r="J5" s="492"/>
      <c r="K5" s="491" t="s">
        <v>439</v>
      </c>
      <c r="L5" s="492"/>
      <c r="M5" s="493" t="s">
        <v>275</v>
      </c>
      <c r="N5" s="493" t="s">
        <v>276</v>
      </c>
      <c r="O5" s="495" t="s">
        <v>277</v>
      </c>
      <c r="P5" s="495" t="s">
        <v>278</v>
      </c>
      <c r="Q5" s="497" t="s">
        <v>279</v>
      </c>
    </row>
    <row r="6" spans="1:17" ht="27.75" customHeight="1" x14ac:dyDescent="0.2">
      <c r="A6" s="513"/>
      <c r="B6" s="505"/>
      <c r="C6" s="299" t="s">
        <v>280</v>
      </c>
      <c r="D6" s="300" t="s">
        <v>281</v>
      </c>
      <c r="E6" s="299" t="s">
        <v>280</v>
      </c>
      <c r="F6" s="300" t="s">
        <v>281</v>
      </c>
      <c r="G6" s="209" t="s">
        <v>280</v>
      </c>
      <c r="H6" s="210" t="s">
        <v>281</v>
      </c>
      <c r="I6" s="209" t="s">
        <v>280</v>
      </c>
      <c r="J6" s="210" t="s">
        <v>281</v>
      </c>
      <c r="K6" s="209" t="s">
        <v>280</v>
      </c>
      <c r="L6" s="210" t="s">
        <v>281</v>
      </c>
      <c r="M6" s="512"/>
      <c r="N6" s="512"/>
      <c r="O6" s="508"/>
      <c r="P6" s="508"/>
      <c r="Q6" s="509"/>
    </row>
    <row r="7" spans="1:17" s="68" customFormat="1" ht="27.75" customHeight="1" x14ac:dyDescent="0.25">
      <c r="A7" s="301">
        <v>1</v>
      </c>
      <c r="B7" s="302">
        <v>2</v>
      </c>
      <c r="C7" s="302">
        <v>3</v>
      </c>
      <c r="D7" s="302">
        <v>4</v>
      </c>
      <c r="E7" s="302">
        <v>5</v>
      </c>
      <c r="F7" s="302">
        <v>6</v>
      </c>
      <c r="G7" s="302">
        <v>7</v>
      </c>
      <c r="H7" s="302">
        <v>8</v>
      </c>
      <c r="I7" s="302">
        <v>9</v>
      </c>
      <c r="J7" s="302">
        <v>10</v>
      </c>
      <c r="K7" s="302">
        <v>11</v>
      </c>
      <c r="L7" s="302">
        <v>12</v>
      </c>
      <c r="M7" s="303">
        <v>13</v>
      </c>
      <c r="N7" s="303" t="s">
        <v>440</v>
      </c>
      <c r="O7" s="304" t="s">
        <v>441</v>
      </c>
      <c r="P7" s="302">
        <v>16</v>
      </c>
      <c r="Q7" s="305">
        <v>17</v>
      </c>
    </row>
    <row r="8" spans="1:17" s="69" customFormat="1" ht="12" x14ac:dyDescent="0.15">
      <c r="A8" s="247" t="s">
        <v>44</v>
      </c>
      <c r="B8" s="248" t="s">
        <v>45</v>
      </c>
      <c r="C8" s="253">
        <v>2</v>
      </c>
      <c r="D8" s="254">
        <v>2390000</v>
      </c>
      <c r="E8" s="253"/>
      <c r="F8" s="254"/>
      <c r="G8" s="254"/>
      <c r="H8" s="254"/>
      <c r="I8" s="254"/>
      <c r="J8" s="254"/>
      <c r="K8" s="253"/>
      <c r="L8" s="254"/>
      <c r="M8" s="253">
        <v>0</v>
      </c>
      <c r="N8" s="253">
        <v>2</v>
      </c>
      <c r="O8" s="254">
        <v>2390000</v>
      </c>
      <c r="P8" s="37">
        <v>0.44215883066108647</v>
      </c>
      <c r="Q8" s="37">
        <v>0.30303030303030304</v>
      </c>
    </row>
    <row r="9" spans="1:17" s="69" customFormat="1" ht="12" x14ac:dyDescent="0.15">
      <c r="A9" s="250" t="s">
        <v>515</v>
      </c>
      <c r="B9" s="249" t="s">
        <v>516</v>
      </c>
      <c r="C9" s="255">
        <v>1</v>
      </c>
      <c r="D9" s="256">
        <v>1165000</v>
      </c>
      <c r="E9" s="255"/>
      <c r="F9" s="256"/>
      <c r="G9" s="256"/>
      <c r="H9" s="256"/>
      <c r="I9" s="256"/>
      <c r="J9" s="256"/>
      <c r="K9" s="255"/>
      <c r="L9" s="256"/>
      <c r="M9" s="255">
        <v>0</v>
      </c>
      <c r="N9" s="255">
        <v>1</v>
      </c>
      <c r="O9" s="256">
        <v>1165000</v>
      </c>
      <c r="P9" s="39">
        <v>0.21552930448542498</v>
      </c>
      <c r="Q9" s="39">
        <v>0.15151515151515152</v>
      </c>
    </row>
    <row r="10" spans="1:17" s="69" customFormat="1" ht="12" x14ac:dyDescent="0.15">
      <c r="A10" s="247" t="s">
        <v>50</v>
      </c>
      <c r="B10" s="248" t="s">
        <v>51</v>
      </c>
      <c r="C10" s="253">
        <v>1</v>
      </c>
      <c r="D10" s="254">
        <v>344696</v>
      </c>
      <c r="E10" s="253"/>
      <c r="F10" s="254"/>
      <c r="G10" s="254"/>
      <c r="H10" s="254"/>
      <c r="I10" s="254"/>
      <c r="J10" s="254"/>
      <c r="K10" s="253"/>
      <c r="L10" s="254"/>
      <c r="M10" s="253">
        <v>0</v>
      </c>
      <c r="N10" s="253">
        <v>1</v>
      </c>
      <c r="O10" s="254">
        <v>344696</v>
      </c>
      <c r="P10" s="37">
        <v>6.377003359562923E-2</v>
      </c>
      <c r="Q10" s="37">
        <v>0.15151515151515152</v>
      </c>
    </row>
    <row r="11" spans="1:17" s="69" customFormat="1" ht="12" x14ac:dyDescent="0.15">
      <c r="A11" s="250" t="s">
        <v>398</v>
      </c>
      <c r="B11" s="249" t="s">
        <v>399</v>
      </c>
      <c r="C11" s="255">
        <v>2</v>
      </c>
      <c r="D11" s="256">
        <v>2537701.5</v>
      </c>
      <c r="E11" s="255"/>
      <c r="F11" s="256"/>
      <c r="G11" s="256"/>
      <c r="H11" s="256"/>
      <c r="I11" s="256"/>
      <c r="J11" s="256"/>
      <c r="K11" s="255"/>
      <c r="L11" s="256"/>
      <c r="M11" s="255">
        <v>0</v>
      </c>
      <c r="N11" s="255">
        <v>2</v>
      </c>
      <c r="O11" s="256">
        <v>2537701.5</v>
      </c>
      <c r="P11" s="39">
        <v>0.4694841538940942</v>
      </c>
      <c r="Q11" s="39">
        <v>0.30303030303030304</v>
      </c>
    </row>
    <row r="12" spans="1:17" s="69" customFormat="1" ht="12" x14ac:dyDescent="0.15">
      <c r="A12" s="247" t="s">
        <v>70</v>
      </c>
      <c r="B12" s="248" t="s">
        <v>71</v>
      </c>
      <c r="C12" s="253">
        <v>9</v>
      </c>
      <c r="D12" s="254">
        <v>4656993.22</v>
      </c>
      <c r="E12" s="253"/>
      <c r="F12" s="254"/>
      <c r="G12" s="254"/>
      <c r="H12" s="254"/>
      <c r="I12" s="254">
        <v>1</v>
      </c>
      <c r="J12" s="254">
        <v>-4492.9799999999996</v>
      </c>
      <c r="K12" s="253"/>
      <c r="L12" s="254"/>
      <c r="M12" s="253">
        <v>0</v>
      </c>
      <c r="N12" s="253">
        <v>10</v>
      </c>
      <c r="O12" s="254">
        <v>4652500.2399999993</v>
      </c>
      <c r="P12" s="37">
        <v>0.86072973463130709</v>
      </c>
      <c r="Q12" s="37">
        <v>1.5151515151515151</v>
      </c>
    </row>
    <row r="13" spans="1:17" s="69" customFormat="1" ht="12" x14ac:dyDescent="0.15">
      <c r="A13" s="250" t="s">
        <v>465</v>
      </c>
      <c r="B13" s="249" t="s">
        <v>466</v>
      </c>
      <c r="C13" s="255">
        <v>2</v>
      </c>
      <c r="D13" s="256">
        <v>1395000</v>
      </c>
      <c r="E13" s="255"/>
      <c r="F13" s="256"/>
      <c r="G13" s="256"/>
      <c r="H13" s="256"/>
      <c r="I13" s="256"/>
      <c r="J13" s="256"/>
      <c r="K13" s="255"/>
      <c r="L13" s="256"/>
      <c r="M13" s="255">
        <v>0</v>
      </c>
      <c r="N13" s="255">
        <v>2</v>
      </c>
      <c r="O13" s="256">
        <v>1395000</v>
      </c>
      <c r="P13" s="39">
        <v>0.25808015429799819</v>
      </c>
      <c r="Q13" s="39">
        <v>0.30303030303030304</v>
      </c>
    </row>
    <row r="14" spans="1:17" s="69" customFormat="1" ht="12" x14ac:dyDescent="0.15">
      <c r="A14" s="247" t="s">
        <v>85</v>
      </c>
      <c r="B14" s="248" t="s">
        <v>86</v>
      </c>
      <c r="C14" s="253">
        <v>21</v>
      </c>
      <c r="D14" s="254">
        <v>25438187.759999998</v>
      </c>
      <c r="E14" s="253"/>
      <c r="F14" s="254"/>
      <c r="G14" s="254"/>
      <c r="H14" s="254"/>
      <c r="I14" s="254"/>
      <c r="J14" s="254"/>
      <c r="K14" s="253"/>
      <c r="L14" s="254"/>
      <c r="M14" s="253">
        <v>0</v>
      </c>
      <c r="N14" s="253">
        <v>21</v>
      </c>
      <c r="O14" s="254">
        <v>25438187.759999998</v>
      </c>
      <c r="P14" s="37">
        <v>4.706158725564336</v>
      </c>
      <c r="Q14" s="37">
        <v>3.1818181818181817</v>
      </c>
    </row>
    <row r="15" spans="1:17" s="69" customFormat="1" ht="12" x14ac:dyDescent="0.15">
      <c r="A15" s="250" t="s">
        <v>420</v>
      </c>
      <c r="B15" s="249" t="s">
        <v>421</v>
      </c>
      <c r="C15" s="255">
        <v>1</v>
      </c>
      <c r="D15" s="256">
        <v>271925</v>
      </c>
      <c r="E15" s="255"/>
      <c r="F15" s="256"/>
      <c r="G15" s="256"/>
      <c r="H15" s="256"/>
      <c r="I15" s="256"/>
      <c r="J15" s="256"/>
      <c r="K15" s="255"/>
      <c r="L15" s="256"/>
      <c r="M15" s="255">
        <v>0</v>
      </c>
      <c r="N15" s="255">
        <v>1</v>
      </c>
      <c r="O15" s="256">
        <v>271925</v>
      </c>
      <c r="P15" s="39">
        <v>5.0307129718625915E-2</v>
      </c>
      <c r="Q15" s="39">
        <v>0.15151515151515152</v>
      </c>
    </row>
    <row r="16" spans="1:17" s="69" customFormat="1" ht="18" x14ac:dyDescent="0.15">
      <c r="A16" s="247" t="s">
        <v>87</v>
      </c>
      <c r="B16" s="248" t="s">
        <v>88</v>
      </c>
      <c r="C16" s="253">
        <v>3</v>
      </c>
      <c r="D16" s="254">
        <v>2150870</v>
      </c>
      <c r="E16" s="253"/>
      <c r="F16" s="254"/>
      <c r="G16" s="254"/>
      <c r="H16" s="254"/>
      <c r="I16" s="254"/>
      <c r="J16" s="254"/>
      <c r="K16" s="253"/>
      <c r="L16" s="254"/>
      <c r="M16" s="253">
        <v>0</v>
      </c>
      <c r="N16" s="253">
        <v>3</v>
      </c>
      <c r="O16" s="254">
        <v>2150870</v>
      </c>
      <c r="P16" s="37">
        <v>0.39791889711464895</v>
      </c>
      <c r="Q16" s="37">
        <v>0.45454545454545453</v>
      </c>
    </row>
    <row r="17" spans="1:17" s="69" customFormat="1" ht="12" x14ac:dyDescent="0.15">
      <c r="A17" s="250" t="s">
        <v>387</v>
      </c>
      <c r="B17" s="249" t="s">
        <v>388</v>
      </c>
      <c r="C17" s="255">
        <v>1</v>
      </c>
      <c r="D17" s="256">
        <v>20000000</v>
      </c>
      <c r="E17" s="255"/>
      <c r="F17" s="256"/>
      <c r="G17" s="256"/>
      <c r="H17" s="256"/>
      <c r="I17" s="256"/>
      <c r="J17" s="256"/>
      <c r="K17" s="255"/>
      <c r="L17" s="256"/>
      <c r="M17" s="255">
        <v>0</v>
      </c>
      <c r="N17" s="255">
        <v>1</v>
      </c>
      <c r="O17" s="256">
        <v>20000000</v>
      </c>
      <c r="P17" s="39">
        <v>3.7000738967454936</v>
      </c>
      <c r="Q17" s="39">
        <v>0.15151515151515152</v>
      </c>
    </row>
    <row r="18" spans="1:17" s="69" customFormat="1" ht="12" x14ac:dyDescent="0.15">
      <c r="A18" s="247" t="s">
        <v>113</v>
      </c>
      <c r="B18" s="248" t="s">
        <v>114</v>
      </c>
      <c r="C18" s="253">
        <v>75</v>
      </c>
      <c r="D18" s="254">
        <v>11357286.949999999</v>
      </c>
      <c r="E18" s="253">
        <v>1</v>
      </c>
      <c r="F18" s="254">
        <v>582955.48</v>
      </c>
      <c r="G18" s="254"/>
      <c r="H18" s="254"/>
      <c r="I18" s="254"/>
      <c r="J18" s="254"/>
      <c r="K18" s="253"/>
      <c r="L18" s="254"/>
      <c r="M18" s="253">
        <v>0</v>
      </c>
      <c r="N18" s="253">
        <v>76</v>
      </c>
      <c r="O18" s="254">
        <v>11940242.43</v>
      </c>
      <c r="P18" s="37">
        <v>2.2089889668027989</v>
      </c>
      <c r="Q18" s="37">
        <v>11.515151515151516</v>
      </c>
    </row>
    <row r="19" spans="1:17" s="69" customFormat="1" ht="12" x14ac:dyDescent="0.15">
      <c r="A19" s="250" t="s">
        <v>115</v>
      </c>
      <c r="B19" s="249" t="s">
        <v>116</v>
      </c>
      <c r="C19" s="255">
        <v>36</v>
      </c>
      <c r="D19" s="256">
        <v>527307.25</v>
      </c>
      <c r="E19" s="255"/>
      <c r="F19" s="256"/>
      <c r="G19" s="256"/>
      <c r="H19" s="256"/>
      <c r="I19" s="256"/>
      <c r="J19" s="256"/>
      <c r="K19" s="255"/>
      <c r="L19" s="256"/>
      <c r="M19" s="255">
        <v>0</v>
      </c>
      <c r="N19" s="255">
        <v>36</v>
      </c>
      <c r="O19" s="256">
        <v>527307.25</v>
      </c>
      <c r="P19" s="39">
        <v>9.7553789564482504E-2</v>
      </c>
      <c r="Q19" s="39">
        <v>5.4545454545454541</v>
      </c>
    </row>
    <row r="20" spans="1:17" s="69" customFormat="1" ht="12" x14ac:dyDescent="0.15">
      <c r="A20" s="247" t="s">
        <v>123</v>
      </c>
      <c r="B20" s="248" t="s">
        <v>124</v>
      </c>
      <c r="C20" s="253">
        <v>3</v>
      </c>
      <c r="D20" s="254">
        <v>5219202</v>
      </c>
      <c r="E20" s="253"/>
      <c r="F20" s="254"/>
      <c r="G20" s="254"/>
      <c r="H20" s="254"/>
      <c r="I20" s="254"/>
      <c r="J20" s="254"/>
      <c r="K20" s="253"/>
      <c r="L20" s="254"/>
      <c r="M20" s="253">
        <v>0</v>
      </c>
      <c r="N20" s="253">
        <v>3</v>
      </c>
      <c r="O20" s="254">
        <v>5219202</v>
      </c>
      <c r="P20" s="37">
        <v>0.96557165410209367</v>
      </c>
      <c r="Q20" s="37">
        <v>0.45454545454545453</v>
      </c>
    </row>
    <row r="21" spans="1:17" s="69" customFormat="1" ht="12" x14ac:dyDescent="0.15">
      <c r="A21" s="250" t="s">
        <v>133</v>
      </c>
      <c r="B21" s="249" t="s">
        <v>134</v>
      </c>
      <c r="C21" s="255">
        <v>1</v>
      </c>
      <c r="D21" s="256">
        <v>315305.52</v>
      </c>
      <c r="E21" s="255"/>
      <c r="F21" s="256"/>
      <c r="G21" s="256"/>
      <c r="H21" s="256"/>
      <c r="I21" s="256"/>
      <c r="J21" s="256"/>
      <c r="K21" s="255"/>
      <c r="L21" s="256"/>
      <c r="M21" s="255">
        <v>0</v>
      </c>
      <c r="N21" s="255">
        <v>1</v>
      </c>
      <c r="O21" s="256">
        <v>315305.52</v>
      </c>
      <c r="P21" s="39">
        <v>5.8332686202588205E-2</v>
      </c>
      <c r="Q21" s="39">
        <v>0.15151515151515152</v>
      </c>
    </row>
    <row r="22" spans="1:17" s="69" customFormat="1" ht="12" x14ac:dyDescent="0.15">
      <c r="A22" s="247" t="s">
        <v>155</v>
      </c>
      <c r="B22" s="248" t="s">
        <v>156</v>
      </c>
      <c r="C22" s="253">
        <v>2</v>
      </c>
      <c r="D22" s="254">
        <v>268137.3</v>
      </c>
      <c r="E22" s="253"/>
      <c r="F22" s="254"/>
      <c r="G22" s="254"/>
      <c r="H22" s="254"/>
      <c r="I22" s="254"/>
      <c r="J22" s="254"/>
      <c r="K22" s="253"/>
      <c r="L22" s="254"/>
      <c r="M22" s="253">
        <v>0</v>
      </c>
      <c r="N22" s="253">
        <v>2</v>
      </c>
      <c r="O22" s="254">
        <v>268137.3</v>
      </c>
      <c r="P22" s="37">
        <v>4.9606391223690767E-2</v>
      </c>
      <c r="Q22" s="37">
        <v>0.30303030303030304</v>
      </c>
    </row>
    <row r="23" spans="1:17" s="69" customFormat="1" ht="18" x14ac:dyDescent="0.15">
      <c r="A23" s="250" t="s">
        <v>368</v>
      </c>
      <c r="B23" s="249" t="s">
        <v>369</v>
      </c>
      <c r="C23" s="255">
        <v>1</v>
      </c>
      <c r="D23" s="256">
        <v>4128</v>
      </c>
      <c r="E23" s="255"/>
      <c r="F23" s="256"/>
      <c r="G23" s="256"/>
      <c r="H23" s="256"/>
      <c r="I23" s="256"/>
      <c r="J23" s="256"/>
      <c r="K23" s="255"/>
      <c r="L23" s="256"/>
      <c r="M23" s="255">
        <v>0</v>
      </c>
      <c r="N23" s="255">
        <v>1</v>
      </c>
      <c r="O23" s="256">
        <v>4128</v>
      </c>
      <c r="P23" s="39">
        <v>7.6369525228826981E-4</v>
      </c>
      <c r="Q23" s="39">
        <v>0.15151515151515152</v>
      </c>
    </row>
    <row r="24" spans="1:17" s="69" customFormat="1" ht="12" x14ac:dyDescent="0.15">
      <c r="A24" s="247" t="s">
        <v>292</v>
      </c>
      <c r="B24" s="248" t="s">
        <v>293</v>
      </c>
      <c r="C24" s="253">
        <v>1</v>
      </c>
      <c r="D24" s="254">
        <v>607789.89</v>
      </c>
      <c r="E24" s="253"/>
      <c r="F24" s="254"/>
      <c r="G24" s="254"/>
      <c r="H24" s="254"/>
      <c r="I24" s="254"/>
      <c r="J24" s="254"/>
      <c r="K24" s="253"/>
      <c r="L24" s="254"/>
      <c r="M24" s="253">
        <v>0</v>
      </c>
      <c r="N24" s="253">
        <v>1</v>
      </c>
      <c r="O24" s="254">
        <v>607789.89</v>
      </c>
      <c r="P24" s="37">
        <v>0.11244337533474073</v>
      </c>
      <c r="Q24" s="37">
        <v>0.15151515151515152</v>
      </c>
    </row>
    <row r="25" spans="1:17" s="69" customFormat="1" ht="12" x14ac:dyDescent="0.15">
      <c r="A25" s="250" t="s">
        <v>165</v>
      </c>
      <c r="B25" s="249" t="s">
        <v>166</v>
      </c>
      <c r="C25" s="255">
        <v>1</v>
      </c>
      <c r="D25" s="256">
        <v>581239</v>
      </c>
      <c r="E25" s="255"/>
      <c r="F25" s="256"/>
      <c r="G25" s="256"/>
      <c r="H25" s="256"/>
      <c r="I25" s="256"/>
      <c r="J25" s="256"/>
      <c r="K25" s="255"/>
      <c r="L25" s="256"/>
      <c r="M25" s="255">
        <v>0</v>
      </c>
      <c r="N25" s="255">
        <v>1</v>
      </c>
      <c r="O25" s="256">
        <v>581239</v>
      </c>
      <c r="P25" s="39">
        <v>0.10753136258352269</v>
      </c>
      <c r="Q25" s="39">
        <v>0.15151515151515152</v>
      </c>
    </row>
    <row r="26" spans="1:17" s="69" customFormat="1" ht="18" x14ac:dyDescent="0.15">
      <c r="A26" s="247" t="s">
        <v>167</v>
      </c>
      <c r="B26" s="248" t="s">
        <v>168</v>
      </c>
      <c r="C26" s="253">
        <v>15</v>
      </c>
      <c r="D26" s="254">
        <v>20098475.43</v>
      </c>
      <c r="E26" s="253">
        <v>2</v>
      </c>
      <c r="F26" s="254">
        <v>764831</v>
      </c>
      <c r="G26" s="254"/>
      <c r="H26" s="254"/>
      <c r="I26" s="254">
        <v>4</v>
      </c>
      <c r="J26" s="254">
        <v>-3386482.59</v>
      </c>
      <c r="K26" s="253"/>
      <c r="L26" s="254"/>
      <c r="M26" s="253">
        <v>2</v>
      </c>
      <c r="N26" s="253">
        <v>23</v>
      </c>
      <c r="O26" s="254">
        <v>17476823.84</v>
      </c>
      <c r="P26" s="37">
        <v>3.2332769844201668</v>
      </c>
      <c r="Q26" s="37">
        <v>3.4848484848484849</v>
      </c>
    </row>
    <row r="27" spans="1:17" s="69" customFormat="1" ht="12" x14ac:dyDescent="0.15">
      <c r="A27" s="250" t="s">
        <v>171</v>
      </c>
      <c r="B27" s="249" t="s">
        <v>172</v>
      </c>
      <c r="C27" s="255">
        <v>8</v>
      </c>
      <c r="D27" s="256">
        <v>9149457.5300000012</v>
      </c>
      <c r="E27" s="255">
        <v>1</v>
      </c>
      <c r="F27" s="256">
        <v>273159.77</v>
      </c>
      <c r="G27" s="256"/>
      <c r="H27" s="256"/>
      <c r="I27" s="256"/>
      <c r="J27" s="256"/>
      <c r="K27" s="255"/>
      <c r="L27" s="256"/>
      <c r="M27" s="255">
        <v>4</v>
      </c>
      <c r="N27" s="255">
        <v>13</v>
      </c>
      <c r="O27" s="256">
        <v>9422617.3000000007</v>
      </c>
      <c r="P27" s="39">
        <v>1.7432190155376253</v>
      </c>
      <c r="Q27" s="39">
        <v>1.9696969696969697</v>
      </c>
    </row>
    <row r="28" spans="1:17" s="69" customFormat="1" ht="12" x14ac:dyDescent="0.15">
      <c r="A28" s="247" t="s">
        <v>583</v>
      </c>
      <c r="B28" s="248" t="s">
        <v>584</v>
      </c>
      <c r="C28" s="253">
        <v>1</v>
      </c>
      <c r="D28" s="254">
        <v>452700</v>
      </c>
      <c r="E28" s="253"/>
      <c r="F28" s="254"/>
      <c r="G28" s="254"/>
      <c r="H28" s="254"/>
      <c r="I28" s="254"/>
      <c r="J28" s="254"/>
      <c r="K28" s="253"/>
      <c r="L28" s="254"/>
      <c r="M28" s="253">
        <v>0</v>
      </c>
      <c r="N28" s="253">
        <v>1</v>
      </c>
      <c r="O28" s="254">
        <v>452700</v>
      </c>
      <c r="P28" s="37">
        <v>8.3751172652834244E-2</v>
      </c>
      <c r="Q28" s="37">
        <v>0.15151515151515152</v>
      </c>
    </row>
    <row r="29" spans="1:17" s="69" customFormat="1" ht="12" x14ac:dyDescent="0.15">
      <c r="A29" s="250" t="s">
        <v>545</v>
      </c>
      <c r="B29" s="249" t="s">
        <v>546</v>
      </c>
      <c r="C29" s="255">
        <v>2</v>
      </c>
      <c r="D29" s="256">
        <v>330357</v>
      </c>
      <c r="E29" s="255"/>
      <c r="F29" s="256"/>
      <c r="G29" s="256"/>
      <c r="H29" s="256"/>
      <c r="I29" s="256"/>
      <c r="J29" s="256"/>
      <c r="K29" s="255"/>
      <c r="L29" s="256"/>
      <c r="M29" s="255">
        <v>0</v>
      </c>
      <c r="N29" s="255">
        <v>2</v>
      </c>
      <c r="O29" s="256">
        <v>330357</v>
      </c>
      <c r="P29" s="39">
        <v>6.1117265615357547E-2</v>
      </c>
      <c r="Q29" s="39">
        <v>0.30303030303030304</v>
      </c>
    </row>
    <row r="30" spans="1:17" s="69" customFormat="1" ht="12" x14ac:dyDescent="0.15">
      <c r="A30" s="247" t="s">
        <v>314</v>
      </c>
      <c r="B30" s="248" t="s">
        <v>315</v>
      </c>
      <c r="C30" s="253">
        <v>23</v>
      </c>
      <c r="D30" s="254">
        <v>2097600</v>
      </c>
      <c r="E30" s="253"/>
      <c r="F30" s="254"/>
      <c r="G30" s="254"/>
      <c r="H30" s="254"/>
      <c r="I30" s="254"/>
      <c r="J30" s="254"/>
      <c r="K30" s="253"/>
      <c r="L30" s="254"/>
      <c r="M30" s="253">
        <v>0</v>
      </c>
      <c r="N30" s="253">
        <v>23</v>
      </c>
      <c r="O30" s="254">
        <v>2097600</v>
      </c>
      <c r="P30" s="37">
        <v>0.38806375029066736</v>
      </c>
      <c r="Q30" s="37">
        <v>3.4848484848484849</v>
      </c>
    </row>
    <row r="31" spans="1:17" s="69" customFormat="1" ht="18" x14ac:dyDescent="0.15">
      <c r="A31" s="250" t="s">
        <v>177</v>
      </c>
      <c r="B31" s="249" t="s">
        <v>178</v>
      </c>
      <c r="C31" s="255">
        <v>28</v>
      </c>
      <c r="D31" s="256">
        <v>6873767.6899999995</v>
      </c>
      <c r="E31" s="255">
        <v>1</v>
      </c>
      <c r="F31" s="256">
        <v>9000</v>
      </c>
      <c r="G31" s="256"/>
      <c r="H31" s="256"/>
      <c r="I31" s="256"/>
      <c r="J31" s="256"/>
      <c r="K31" s="255"/>
      <c r="L31" s="256"/>
      <c r="M31" s="255">
        <v>0</v>
      </c>
      <c r="N31" s="255">
        <v>29</v>
      </c>
      <c r="O31" s="256">
        <v>6882767.6899999995</v>
      </c>
      <c r="P31" s="39">
        <v>1.273337453356614</v>
      </c>
      <c r="Q31" s="39">
        <v>4.3939393939393936</v>
      </c>
    </row>
    <row r="32" spans="1:17" s="69" customFormat="1" ht="27" x14ac:dyDescent="0.15">
      <c r="A32" s="247" t="s">
        <v>179</v>
      </c>
      <c r="B32" s="248" t="s">
        <v>180</v>
      </c>
      <c r="C32" s="253">
        <v>1</v>
      </c>
      <c r="D32" s="254">
        <v>324775</v>
      </c>
      <c r="E32" s="253"/>
      <c r="F32" s="254"/>
      <c r="G32" s="254"/>
      <c r="H32" s="254"/>
      <c r="I32" s="254"/>
      <c r="J32" s="254"/>
      <c r="K32" s="253"/>
      <c r="L32" s="254"/>
      <c r="M32" s="253">
        <v>0</v>
      </c>
      <c r="N32" s="253">
        <v>1</v>
      </c>
      <c r="O32" s="254">
        <v>324775</v>
      </c>
      <c r="P32" s="37">
        <v>6.008457499077588E-2</v>
      </c>
      <c r="Q32" s="37">
        <v>0.15151515151515152</v>
      </c>
    </row>
    <row r="33" spans="1:17" s="69" customFormat="1" ht="27" x14ac:dyDescent="0.15">
      <c r="A33" s="250" t="s">
        <v>181</v>
      </c>
      <c r="B33" s="249" t="s">
        <v>182</v>
      </c>
      <c r="C33" s="255">
        <v>12</v>
      </c>
      <c r="D33" s="256">
        <v>2373482.31</v>
      </c>
      <c r="E33" s="255">
        <v>1</v>
      </c>
      <c r="F33" s="256">
        <v>24000</v>
      </c>
      <c r="G33" s="256"/>
      <c r="H33" s="256"/>
      <c r="I33" s="256"/>
      <c r="J33" s="256"/>
      <c r="K33" s="255"/>
      <c r="L33" s="256"/>
      <c r="M33" s="255">
        <v>0</v>
      </c>
      <c r="N33" s="255">
        <v>13</v>
      </c>
      <c r="O33" s="256">
        <v>2397482.31</v>
      </c>
      <c r="P33" s="39">
        <v>0.44354308565700434</v>
      </c>
      <c r="Q33" s="39">
        <v>1.9696969696969697</v>
      </c>
    </row>
    <row r="34" spans="1:17" s="69" customFormat="1" ht="18" x14ac:dyDescent="0.15">
      <c r="A34" s="247" t="s">
        <v>183</v>
      </c>
      <c r="B34" s="248" t="s">
        <v>184</v>
      </c>
      <c r="C34" s="253">
        <v>1</v>
      </c>
      <c r="D34" s="254">
        <v>171270</v>
      </c>
      <c r="E34" s="253"/>
      <c r="F34" s="254"/>
      <c r="G34" s="254"/>
      <c r="H34" s="254"/>
      <c r="I34" s="254"/>
      <c r="J34" s="254"/>
      <c r="K34" s="253"/>
      <c r="L34" s="254"/>
      <c r="M34" s="253">
        <v>0</v>
      </c>
      <c r="N34" s="253">
        <v>1</v>
      </c>
      <c r="O34" s="254">
        <v>171270</v>
      </c>
      <c r="P34" s="37">
        <v>3.1685582814780032E-2</v>
      </c>
      <c r="Q34" s="37">
        <v>0.15151515151515152</v>
      </c>
    </row>
    <row r="35" spans="1:17" s="69" customFormat="1" ht="12" x14ac:dyDescent="0.15">
      <c r="A35" s="250" t="s">
        <v>187</v>
      </c>
      <c r="B35" s="249" t="s">
        <v>188</v>
      </c>
      <c r="C35" s="255">
        <v>1</v>
      </c>
      <c r="D35" s="256">
        <v>128115.5</v>
      </c>
      <c r="E35" s="255"/>
      <c r="F35" s="256"/>
      <c r="G35" s="256"/>
      <c r="H35" s="256"/>
      <c r="I35" s="256"/>
      <c r="J35" s="256"/>
      <c r="K35" s="255"/>
      <c r="L35" s="256"/>
      <c r="M35" s="255">
        <v>0</v>
      </c>
      <c r="N35" s="255">
        <v>1</v>
      </c>
      <c r="O35" s="256">
        <v>128115.5</v>
      </c>
      <c r="P35" s="39">
        <v>2.3701840865924861E-2</v>
      </c>
      <c r="Q35" s="39">
        <v>0.15151515151515152</v>
      </c>
    </row>
    <row r="36" spans="1:17" s="69" customFormat="1" ht="12" x14ac:dyDescent="0.15">
      <c r="A36" s="247" t="s">
        <v>189</v>
      </c>
      <c r="B36" s="248" t="s">
        <v>190</v>
      </c>
      <c r="C36" s="253">
        <v>3</v>
      </c>
      <c r="D36" s="254">
        <v>523969.5</v>
      </c>
      <c r="E36" s="253"/>
      <c r="F36" s="254"/>
      <c r="G36" s="254"/>
      <c r="H36" s="254"/>
      <c r="I36" s="254"/>
      <c r="J36" s="254"/>
      <c r="K36" s="253"/>
      <c r="L36" s="254"/>
      <c r="M36" s="253">
        <v>0</v>
      </c>
      <c r="N36" s="253">
        <v>3</v>
      </c>
      <c r="O36" s="254">
        <v>523969.5</v>
      </c>
      <c r="P36" s="37">
        <v>9.6936293482039387E-2</v>
      </c>
      <c r="Q36" s="37">
        <v>0.45454545454545453</v>
      </c>
    </row>
    <row r="37" spans="1:17" s="69" customFormat="1" ht="12" x14ac:dyDescent="0.15">
      <c r="A37" s="250" t="s">
        <v>563</v>
      </c>
      <c r="B37" s="249" t="s">
        <v>564</v>
      </c>
      <c r="C37" s="255">
        <v>2</v>
      </c>
      <c r="D37" s="256">
        <v>70000</v>
      </c>
      <c r="E37" s="255"/>
      <c r="F37" s="256"/>
      <c r="G37" s="256"/>
      <c r="H37" s="256"/>
      <c r="I37" s="256"/>
      <c r="J37" s="256"/>
      <c r="K37" s="255"/>
      <c r="L37" s="256"/>
      <c r="M37" s="255">
        <v>0</v>
      </c>
      <c r="N37" s="255">
        <v>2</v>
      </c>
      <c r="O37" s="256">
        <v>70000</v>
      </c>
      <c r="P37" s="39">
        <v>1.2950258638609227E-2</v>
      </c>
      <c r="Q37" s="39">
        <v>0.30303030303030304</v>
      </c>
    </row>
    <row r="38" spans="1:17" s="69" customFormat="1" ht="12" x14ac:dyDescent="0.15">
      <c r="A38" s="247" t="s">
        <v>191</v>
      </c>
      <c r="B38" s="248" t="s">
        <v>192</v>
      </c>
      <c r="C38" s="253">
        <v>7</v>
      </c>
      <c r="D38" s="254">
        <v>3234472.96</v>
      </c>
      <c r="E38" s="253"/>
      <c r="F38" s="254"/>
      <c r="G38" s="254"/>
      <c r="H38" s="254"/>
      <c r="I38" s="254"/>
      <c r="J38" s="254"/>
      <c r="K38" s="253"/>
      <c r="L38" s="254"/>
      <c r="M38" s="253">
        <v>0</v>
      </c>
      <c r="N38" s="253">
        <v>7</v>
      </c>
      <c r="O38" s="254">
        <v>3234472.96</v>
      </c>
      <c r="P38" s="37">
        <v>0.59838944845125652</v>
      </c>
      <c r="Q38" s="37">
        <v>1.0606060606060606</v>
      </c>
    </row>
    <row r="39" spans="1:17" s="69" customFormat="1" ht="12" x14ac:dyDescent="0.15">
      <c r="A39" s="250" t="s">
        <v>193</v>
      </c>
      <c r="B39" s="249" t="s">
        <v>194</v>
      </c>
      <c r="C39" s="255">
        <v>3</v>
      </c>
      <c r="D39" s="256">
        <v>1749077.4</v>
      </c>
      <c r="E39" s="255"/>
      <c r="F39" s="256"/>
      <c r="G39" s="256"/>
      <c r="H39" s="256"/>
      <c r="I39" s="256"/>
      <c r="J39" s="256"/>
      <c r="K39" s="255"/>
      <c r="L39" s="256"/>
      <c r="M39" s="255">
        <v>0</v>
      </c>
      <c r="N39" s="255">
        <v>3</v>
      </c>
      <c r="O39" s="256">
        <v>1749077.4</v>
      </c>
      <c r="P39" s="39">
        <v>0.3235857815563738</v>
      </c>
      <c r="Q39" s="39">
        <v>0.45454545454545453</v>
      </c>
    </row>
    <row r="40" spans="1:17" s="69" customFormat="1" ht="12" x14ac:dyDescent="0.15">
      <c r="A40" s="247" t="s">
        <v>195</v>
      </c>
      <c r="B40" s="248" t="s">
        <v>196</v>
      </c>
      <c r="C40" s="253">
        <v>1</v>
      </c>
      <c r="D40" s="254">
        <v>295454</v>
      </c>
      <c r="E40" s="253"/>
      <c r="F40" s="254"/>
      <c r="G40" s="254"/>
      <c r="H40" s="254"/>
      <c r="I40" s="254"/>
      <c r="J40" s="254"/>
      <c r="K40" s="253"/>
      <c r="L40" s="254"/>
      <c r="M40" s="253">
        <v>0</v>
      </c>
      <c r="N40" s="253">
        <v>1</v>
      </c>
      <c r="O40" s="254">
        <v>295454</v>
      </c>
      <c r="P40" s="37">
        <v>5.4660081654452151E-2</v>
      </c>
      <c r="Q40" s="37">
        <v>0.15151515151515152</v>
      </c>
    </row>
    <row r="41" spans="1:17" s="69" customFormat="1" ht="18" x14ac:dyDescent="0.15">
      <c r="A41" s="250" t="s">
        <v>590</v>
      </c>
      <c r="B41" s="249" t="s">
        <v>591</v>
      </c>
      <c r="C41" s="255">
        <v>2</v>
      </c>
      <c r="D41" s="256">
        <v>2175657</v>
      </c>
      <c r="E41" s="255"/>
      <c r="F41" s="256"/>
      <c r="G41" s="256"/>
      <c r="H41" s="256"/>
      <c r="I41" s="256"/>
      <c r="J41" s="256"/>
      <c r="K41" s="255"/>
      <c r="L41" s="256"/>
      <c r="M41" s="255">
        <v>0</v>
      </c>
      <c r="N41" s="255">
        <v>2</v>
      </c>
      <c r="O41" s="256">
        <v>2175657</v>
      </c>
      <c r="P41" s="39">
        <v>0.4025045836985805</v>
      </c>
      <c r="Q41" s="39">
        <v>0.30303030303030304</v>
      </c>
    </row>
    <row r="42" spans="1:17" s="69" customFormat="1" ht="12" x14ac:dyDescent="0.15">
      <c r="A42" s="247" t="s">
        <v>197</v>
      </c>
      <c r="B42" s="248" t="s">
        <v>198</v>
      </c>
      <c r="C42" s="253">
        <v>9</v>
      </c>
      <c r="D42" s="254">
        <v>8669021.3300000001</v>
      </c>
      <c r="E42" s="253"/>
      <c r="F42" s="254"/>
      <c r="G42" s="254"/>
      <c r="H42" s="254"/>
      <c r="I42" s="254">
        <v>2</v>
      </c>
      <c r="J42" s="254">
        <v>-182749.5</v>
      </c>
      <c r="K42" s="253"/>
      <c r="L42" s="254"/>
      <c r="M42" s="253">
        <v>2</v>
      </c>
      <c r="N42" s="253">
        <v>13</v>
      </c>
      <c r="O42" s="254">
        <v>8486271.8300000001</v>
      </c>
      <c r="P42" s="37">
        <v>1.5699916439434805</v>
      </c>
      <c r="Q42" s="37">
        <v>1.9696969696969697</v>
      </c>
    </row>
    <row r="43" spans="1:17" s="69" customFormat="1" ht="12" x14ac:dyDescent="0.15">
      <c r="A43" s="250" t="s">
        <v>199</v>
      </c>
      <c r="B43" s="249" t="s">
        <v>200</v>
      </c>
      <c r="C43" s="255">
        <v>20</v>
      </c>
      <c r="D43" s="256">
        <v>7669146.2400000002</v>
      </c>
      <c r="E43" s="255"/>
      <c r="F43" s="256"/>
      <c r="G43" s="256"/>
      <c r="H43" s="256"/>
      <c r="I43" s="256">
        <v>2</v>
      </c>
      <c r="J43" s="256">
        <v>-55868.32</v>
      </c>
      <c r="K43" s="255">
        <v>1</v>
      </c>
      <c r="L43" s="256">
        <v>-490000</v>
      </c>
      <c r="M43" s="255">
        <v>0</v>
      </c>
      <c r="N43" s="255">
        <v>23</v>
      </c>
      <c r="O43" s="256">
        <v>7123277.9199999999</v>
      </c>
      <c r="P43" s="39">
        <v>1.3178327345527767</v>
      </c>
      <c r="Q43" s="39">
        <v>3.4848484848484849</v>
      </c>
    </row>
    <row r="44" spans="1:17" s="69" customFormat="1" ht="12" x14ac:dyDescent="0.15">
      <c r="A44" s="247" t="s">
        <v>592</v>
      </c>
      <c r="B44" s="248" t="s">
        <v>593</v>
      </c>
      <c r="C44" s="253">
        <v>1</v>
      </c>
      <c r="D44" s="254">
        <v>757300</v>
      </c>
      <c r="E44" s="253"/>
      <c r="F44" s="254"/>
      <c r="G44" s="254"/>
      <c r="H44" s="254"/>
      <c r="I44" s="254"/>
      <c r="J44" s="254"/>
      <c r="K44" s="253"/>
      <c r="L44" s="254"/>
      <c r="M44" s="253">
        <v>0</v>
      </c>
      <c r="N44" s="253">
        <v>1</v>
      </c>
      <c r="O44" s="254">
        <v>757300</v>
      </c>
      <c r="P44" s="37">
        <v>0.14010329810026811</v>
      </c>
      <c r="Q44" s="37">
        <v>0.15151515151515152</v>
      </c>
    </row>
    <row r="45" spans="1:17" s="69" customFormat="1" ht="12" x14ac:dyDescent="0.15">
      <c r="A45" s="250" t="s">
        <v>400</v>
      </c>
      <c r="B45" s="249" t="s">
        <v>401</v>
      </c>
      <c r="C45" s="255">
        <v>1</v>
      </c>
      <c r="D45" s="256">
        <v>456000</v>
      </c>
      <c r="E45" s="255"/>
      <c r="F45" s="256"/>
      <c r="G45" s="256"/>
      <c r="H45" s="256"/>
      <c r="I45" s="256"/>
      <c r="J45" s="256"/>
      <c r="K45" s="255"/>
      <c r="L45" s="256"/>
      <c r="M45" s="255">
        <v>0</v>
      </c>
      <c r="N45" s="255">
        <v>1</v>
      </c>
      <c r="O45" s="256">
        <v>456000</v>
      </c>
      <c r="P45" s="39">
        <v>8.4361684845797244E-2</v>
      </c>
      <c r="Q45" s="39">
        <v>0.15151515151515152</v>
      </c>
    </row>
    <row r="46" spans="1:17" s="69" customFormat="1" ht="12" x14ac:dyDescent="0.15">
      <c r="A46" s="247" t="s">
        <v>201</v>
      </c>
      <c r="B46" s="248" t="s">
        <v>202</v>
      </c>
      <c r="C46" s="253">
        <v>1</v>
      </c>
      <c r="D46" s="254">
        <v>130000</v>
      </c>
      <c r="E46" s="253"/>
      <c r="F46" s="254"/>
      <c r="G46" s="254"/>
      <c r="H46" s="254"/>
      <c r="I46" s="254"/>
      <c r="J46" s="254"/>
      <c r="K46" s="253"/>
      <c r="L46" s="254"/>
      <c r="M46" s="253">
        <v>0</v>
      </c>
      <c r="N46" s="253">
        <v>1</v>
      </c>
      <c r="O46" s="254">
        <v>130000</v>
      </c>
      <c r="P46" s="37">
        <v>2.4050480328845707E-2</v>
      </c>
      <c r="Q46" s="37">
        <v>0.15151515151515152</v>
      </c>
    </row>
    <row r="47" spans="1:17" s="69" customFormat="1" ht="12" x14ac:dyDescent="0.15">
      <c r="A47" s="250" t="s">
        <v>203</v>
      </c>
      <c r="B47" s="249" t="s">
        <v>204</v>
      </c>
      <c r="C47" s="255">
        <v>1</v>
      </c>
      <c r="D47" s="256">
        <v>314021.61</v>
      </c>
      <c r="E47" s="255"/>
      <c r="F47" s="256"/>
      <c r="G47" s="256"/>
      <c r="H47" s="256"/>
      <c r="I47" s="256"/>
      <c r="J47" s="256"/>
      <c r="K47" s="255"/>
      <c r="L47" s="256"/>
      <c r="M47" s="255">
        <v>0</v>
      </c>
      <c r="N47" s="255">
        <v>1</v>
      </c>
      <c r="O47" s="256">
        <v>314021.61</v>
      </c>
      <c r="P47" s="39">
        <v>5.8095158108749677E-2</v>
      </c>
      <c r="Q47" s="39">
        <v>0.15151515151515152</v>
      </c>
    </row>
    <row r="48" spans="1:17" s="69" customFormat="1" ht="12" x14ac:dyDescent="0.15">
      <c r="A48" s="247" t="s">
        <v>205</v>
      </c>
      <c r="B48" s="248" t="s">
        <v>206</v>
      </c>
      <c r="C48" s="253">
        <v>2</v>
      </c>
      <c r="D48" s="254">
        <v>2536248.2999999998</v>
      </c>
      <c r="E48" s="253">
        <v>1</v>
      </c>
      <c r="F48" s="254">
        <v>250000</v>
      </c>
      <c r="G48" s="254"/>
      <c r="H48" s="254"/>
      <c r="I48" s="254"/>
      <c r="J48" s="254"/>
      <c r="K48" s="253"/>
      <c r="L48" s="254"/>
      <c r="M48" s="253">
        <v>0</v>
      </c>
      <c r="N48" s="253">
        <v>3</v>
      </c>
      <c r="O48" s="254">
        <v>2786248.3</v>
      </c>
      <c r="P48" s="37">
        <v>0.51546623023407534</v>
      </c>
      <c r="Q48" s="37">
        <v>0.45454545454545453</v>
      </c>
    </row>
    <row r="49" spans="1:17" s="69" customFormat="1" ht="12" x14ac:dyDescent="0.15">
      <c r="A49" s="250" t="s">
        <v>207</v>
      </c>
      <c r="B49" s="249" t="s">
        <v>208</v>
      </c>
      <c r="C49" s="255">
        <v>4</v>
      </c>
      <c r="D49" s="256">
        <v>2316853.5</v>
      </c>
      <c r="E49" s="255"/>
      <c r="F49" s="256"/>
      <c r="G49" s="256"/>
      <c r="H49" s="256"/>
      <c r="I49" s="256"/>
      <c r="J49" s="256"/>
      <c r="K49" s="255"/>
      <c r="L49" s="256"/>
      <c r="M49" s="255">
        <v>0</v>
      </c>
      <c r="N49" s="255">
        <v>4</v>
      </c>
      <c r="O49" s="256">
        <v>2316853.5</v>
      </c>
      <c r="P49" s="39">
        <v>0.42862645789667175</v>
      </c>
      <c r="Q49" s="39">
        <v>0.60606060606060608</v>
      </c>
    </row>
    <row r="50" spans="1:17" s="69" customFormat="1" ht="12" x14ac:dyDescent="0.15">
      <c r="A50" s="247" t="s">
        <v>209</v>
      </c>
      <c r="B50" s="248" t="s">
        <v>210</v>
      </c>
      <c r="C50" s="253">
        <v>15</v>
      </c>
      <c r="D50" s="254">
        <v>56712440.799999997</v>
      </c>
      <c r="E50" s="253"/>
      <c r="F50" s="254"/>
      <c r="G50" s="254"/>
      <c r="H50" s="254"/>
      <c r="I50" s="254"/>
      <c r="J50" s="254"/>
      <c r="K50" s="253"/>
      <c r="L50" s="254"/>
      <c r="M50" s="253">
        <v>0</v>
      </c>
      <c r="N50" s="253">
        <v>15</v>
      </c>
      <c r="O50" s="254">
        <v>56712440.799999997</v>
      </c>
      <c r="P50" s="37">
        <v>10.492011091240206</v>
      </c>
      <c r="Q50" s="37">
        <v>2.2727272727272729</v>
      </c>
    </row>
    <row r="51" spans="1:17" s="69" customFormat="1" ht="12" x14ac:dyDescent="0.15">
      <c r="A51" s="250" t="s">
        <v>211</v>
      </c>
      <c r="B51" s="249" t="s">
        <v>212</v>
      </c>
      <c r="C51" s="255"/>
      <c r="D51" s="256"/>
      <c r="E51" s="255">
        <v>1</v>
      </c>
      <c r="F51" s="256">
        <v>34713</v>
      </c>
      <c r="G51" s="256"/>
      <c r="H51" s="256"/>
      <c r="I51" s="256"/>
      <c r="J51" s="256"/>
      <c r="K51" s="255"/>
      <c r="L51" s="256"/>
      <c r="M51" s="255">
        <v>1</v>
      </c>
      <c r="N51" s="255">
        <v>2</v>
      </c>
      <c r="O51" s="256">
        <v>34713</v>
      </c>
      <c r="P51" s="39">
        <v>6.4220332588863158E-3</v>
      </c>
      <c r="Q51" s="39">
        <v>0.30303030303030304</v>
      </c>
    </row>
    <row r="52" spans="1:17" s="69" customFormat="1" ht="18" x14ac:dyDescent="0.15">
      <c r="A52" s="247" t="s">
        <v>463</v>
      </c>
      <c r="B52" s="248" t="s">
        <v>464</v>
      </c>
      <c r="C52" s="253">
        <v>1</v>
      </c>
      <c r="D52" s="254">
        <v>449900</v>
      </c>
      <c r="E52" s="253"/>
      <c r="F52" s="254"/>
      <c r="G52" s="254"/>
      <c r="H52" s="254"/>
      <c r="I52" s="254"/>
      <c r="J52" s="254"/>
      <c r="K52" s="253"/>
      <c r="L52" s="254"/>
      <c r="M52" s="253">
        <v>0</v>
      </c>
      <c r="N52" s="253">
        <v>1</v>
      </c>
      <c r="O52" s="254">
        <v>449900</v>
      </c>
      <c r="P52" s="37">
        <v>8.3233162307289874E-2</v>
      </c>
      <c r="Q52" s="37">
        <v>0.15151515151515152</v>
      </c>
    </row>
    <row r="53" spans="1:17" s="69" customFormat="1" ht="12" x14ac:dyDescent="0.15">
      <c r="A53" s="250" t="s">
        <v>213</v>
      </c>
      <c r="B53" s="249" t="s">
        <v>214</v>
      </c>
      <c r="C53" s="255">
        <v>8</v>
      </c>
      <c r="D53" s="256">
        <v>1978988.5</v>
      </c>
      <c r="E53" s="255">
        <v>1</v>
      </c>
      <c r="F53" s="256">
        <v>53335</v>
      </c>
      <c r="G53" s="256"/>
      <c r="H53" s="256"/>
      <c r="I53" s="256"/>
      <c r="J53" s="256"/>
      <c r="K53" s="255"/>
      <c r="L53" s="256"/>
      <c r="M53" s="255">
        <v>0</v>
      </c>
      <c r="N53" s="255">
        <v>9</v>
      </c>
      <c r="O53" s="256">
        <v>2032323.5</v>
      </c>
      <c r="P53" s="39">
        <v>0.37598735660462201</v>
      </c>
      <c r="Q53" s="39">
        <v>1.3636363636363635</v>
      </c>
    </row>
    <row r="54" spans="1:17" s="69" customFormat="1" ht="18" x14ac:dyDescent="0.15">
      <c r="A54" s="247" t="s">
        <v>294</v>
      </c>
      <c r="B54" s="248" t="s">
        <v>295</v>
      </c>
      <c r="C54" s="253">
        <v>1</v>
      </c>
      <c r="D54" s="254">
        <v>6244944</v>
      </c>
      <c r="E54" s="253"/>
      <c r="F54" s="254"/>
      <c r="G54" s="254"/>
      <c r="H54" s="254"/>
      <c r="I54" s="254"/>
      <c r="J54" s="254"/>
      <c r="K54" s="253"/>
      <c r="L54" s="254"/>
      <c r="M54" s="253">
        <v>0</v>
      </c>
      <c r="N54" s="253">
        <v>1</v>
      </c>
      <c r="O54" s="254">
        <v>6244944</v>
      </c>
      <c r="P54" s="37">
        <v>1.1553377140518695</v>
      </c>
      <c r="Q54" s="37">
        <v>0.15151515151515152</v>
      </c>
    </row>
    <row r="55" spans="1:17" s="69" customFormat="1" ht="12" x14ac:dyDescent="0.15">
      <c r="A55" s="250" t="s">
        <v>215</v>
      </c>
      <c r="B55" s="249" t="s">
        <v>216</v>
      </c>
      <c r="C55" s="255">
        <v>10</v>
      </c>
      <c r="D55" s="256">
        <v>31183193.219999999</v>
      </c>
      <c r="E55" s="255"/>
      <c r="F55" s="256"/>
      <c r="G55" s="256"/>
      <c r="H55" s="256"/>
      <c r="I55" s="256"/>
      <c r="J55" s="256"/>
      <c r="K55" s="255"/>
      <c r="L55" s="256"/>
      <c r="M55" s="255">
        <v>0</v>
      </c>
      <c r="N55" s="255">
        <v>10</v>
      </c>
      <c r="O55" s="256">
        <v>31183193.219999999</v>
      </c>
      <c r="P55" s="39">
        <v>5.7690059625246528</v>
      </c>
      <c r="Q55" s="39">
        <v>1.5151515151515151</v>
      </c>
    </row>
    <row r="56" spans="1:17" s="69" customFormat="1" ht="12" x14ac:dyDescent="0.15">
      <c r="A56" s="247" t="s">
        <v>217</v>
      </c>
      <c r="B56" s="248" t="s">
        <v>218</v>
      </c>
      <c r="C56" s="253">
        <v>1</v>
      </c>
      <c r="D56" s="254">
        <v>579600</v>
      </c>
      <c r="E56" s="253"/>
      <c r="F56" s="254"/>
      <c r="G56" s="254"/>
      <c r="H56" s="254"/>
      <c r="I56" s="254"/>
      <c r="J56" s="254"/>
      <c r="K56" s="253"/>
      <c r="L56" s="254"/>
      <c r="M56" s="253">
        <v>0</v>
      </c>
      <c r="N56" s="253">
        <v>1</v>
      </c>
      <c r="O56" s="254">
        <v>579600</v>
      </c>
      <c r="P56" s="37">
        <v>0.1072281415276844</v>
      </c>
      <c r="Q56" s="37">
        <v>0.15151515151515152</v>
      </c>
    </row>
    <row r="57" spans="1:17" s="69" customFormat="1" ht="12" x14ac:dyDescent="0.15">
      <c r="A57" s="250" t="s">
        <v>221</v>
      </c>
      <c r="B57" s="249" t="s">
        <v>222</v>
      </c>
      <c r="C57" s="255">
        <v>9</v>
      </c>
      <c r="D57" s="256">
        <v>148336692.40000001</v>
      </c>
      <c r="E57" s="255"/>
      <c r="F57" s="256"/>
      <c r="G57" s="256"/>
      <c r="H57" s="256"/>
      <c r="I57" s="256">
        <v>1</v>
      </c>
      <c r="J57" s="256">
        <v>-14541.71</v>
      </c>
      <c r="K57" s="255"/>
      <c r="L57" s="256"/>
      <c r="M57" s="255">
        <v>0</v>
      </c>
      <c r="N57" s="255">
        <v>10</v>
      </c>
      <c r="O57" s="256">
        <v>148322150.69</v>
      </c>
      <c r="P57" s="39">
        <v>27.44014590386103</v>
      </c>
      <c r="Q57" s="39">
        <v>1.5151515151515151</v>
      </c>
    </row>
    <row r="58" spans="1:17" s="69" customFormat="1" ht="12" x14ac:dyDescent="0.15">
      <c r="A58" s="247" t="s">
        <v>225</v>
      </c>
      <c r="B58" s="248" t="s">
        <v>226</v>
      </c>
      <c r="C58" s="253">
        <v>68</v>
      </c>
      <c r="D58" s="254">
        <v>7596000</v>
      </c>
      <c r="E58" s="253"/>
      <c r="F58" s="254"/>
      <c r="G58" s="254"/>
      <c r="H58" s="254"/>
      <c r="I58" s="254"/>
      <c r="J58" s="254"/>
      <c r="K58" s="253"/>
      <c r="L58" s="254"/>
      <c r="M58" s="253">
        <v>0</v>
      </c>
      <c r="N58" s="253">
        <v>68</v>
      </c>
      <c r="O58" s="254">
        <v>7596000</v>
      </c>
      <c r="P58" s="37">
        <v>1.4052880659839384</v>
      </c>
      <c r="Q58" s="37">
        <v>10.303030303030303</v>
      </c>
    </row>
    <row r="59" spans="1:17" s="69" customFormat="1" ht="12" x14ac:dyDescent="0.15">
      <c r="A59" s="250" t="s">
        <v>227</v>
      </c>
      <c r="B59" s="249" t="s">
        <v>228</v>
      </c>
      <c r="C59" s="255">
        <v>2</v>
      </c>
      <c r="D59" s="256">
        <v>1130000</v>
      </c>
      <c r="E59" s="255">
        <v>1</v>
      </c>
      <c r="F59" s="256">
        <v>90000</v>
      </c>
      <c r="G59" s="256"/>
      <c r="H59" s="256"/>
      <c r="I59" s="256"/>
      <c r="J59" s="256"/>
      <c r="K59" s="255"/>
      <c r="L59" s="256"/>
      <c r="M59" s="255">
        <v>0</v>
      </c>
      <c r="N59" s="255">
        <v>3</v>
      </c>
      <c r="O59" s="256">
        <v>1220000</v>
      </c>
      <c r="P59" s="39">
        <v>0.2257045077014751</v>
      </c>
      <c r="Q59" s="39">
        <v>0.45454545454545453</v>
      </c>
    </row>
    <row r="60" spans="1:17" s="69" customFormat="1" ht="18" x14ac:dyDescent="0.15">
      <c r="A60" s="247" t="s">
        <v>517</v>
      </c>
      <c r="B60" s="248" t="s">
        <v>518</v>
      </c>
      <c r="C60" s="253">
        <v>1</v>
      </c>
      <c r="D60" s="254">
        <v>2396904.9900000002</v>
      </c>
      <c r="E60" s="253"/>
      <c r="F60" s="254"/>
      <c r="G60" s="254"/>
      <c r="H60" s="254"/>
      <c r="I60" s="254"/>
      <c r="J60" s="254"/>
      <c r="K60" s="253"/>
      <c r="L60" s="254"/>
      <c r="M60" s="253">
        <v>0</v>
      </c>
      <c r="N60" s="253">
        <v>1</v>
      </c>
      <c r="O60" s="254">
        <v>2396904.9900000002</v>
      </c>
      <c r="P60" s="37">
        <v>0.44343627932390095</v>
      </c>
      <c r="Q60" s="37">
        <v>0.15151515151515152</v>
      </c>
    </row>
    <row r="61" spans="1:17" s="69" customFormat="1" ht="12" x14ac:dyDescent="0.15">
      <c r="A61" s="250" t="s">
        <v>229</v>
      </c>
      <c r="B61" s="249" t="s">
        <v>230</v>
      </c>
      <c r="C61" s="255">
        <v>1</v>
      </c>
      <c r="D61" s="256">
        <v>2383142.37</v>
      </c>
      <c r="E61" s="255"/>
      <c r="F61" s="256"/>
      <c r="G61" s="256"/>
      <c r="H61" s="256"/>
      <c r="I61" s="256"/>
      <c r="J61" s="256"/>
      <c r="K61" s="255"/>
      <c r="L61" s="256"/>
      <c r="M61" s="255">
        <v>0</v>
      </c>
      <c r="N61" s="255">
        <v>1</v>
      </c>
      <c r="O61" s="256">
        <v>2383142.37</v>
      </c>
      <c r="P61" s="39">
        <v>0.44089014377325952</v>
      </c>
      <c r="Q61" s="39">
        <v>0.15151515151515152</v>
      </c>
    </row>
    <row r="62" spans="1:17" s="69" customFormat="1" ht="12" x14ac:dyDescent="0.15">
      <c r="A62" s="247" t="s">
        <v>231</v>
      </c>
      <c r="B62" s="248" t="s">
        <v>232</v>
      </c>
      <c r="C62" s="253">
        <v>4</v>
      </c>
      <c r="D62" s="254">
        <v>2840410.26</v>
      </c>
      <c r="E62" s="253"/>
      <c r="F62" s="254"/>
      <c r="G62" s="254"/>
      <c r="H62" s="254"/>
      <c r="I62" s="254"/>
      <c r="J62" s="254"/>
      <c r="K62" s="253"/>
      <c r="L62" s="254"/>
      <c r="M62" s="253">
        <v>0</v>
      </c>
      <c r="N62" s="253">
        <v>4</v>
      </c>
      <c r="O62" s="254">
        <v>2840410.26</v>
      </c>
      <c r="P62" s="37">
        <v>0.52548639295370403</v>
      </c>
      <c r="Q62" s="37">
        <v>0.60606060606060608</v>
      </c>
    </row>
    <row r="63" spans="1:17" s="69" customFormat="1" ht="12" x14ac:dyDescent="0.15">
      <c r="A63" s="250" t="s">
        <v>233</v>
      </c>
      <c r="B63" s="249" t="s">
        <v>234</v>
      </c>
      <c r="C63" s="255">
        <v>3</v>
      </c>
      <c r="D63" s="256">
        <v>6793500</v>
      </c>
      <c r="E63" s="255"/>
      <c r="F63" s="256"/>
      <c r="G63" s="256"/>
      <c r="H63" s="256"/>
      <c r="I63" s="256"/>
      <c r="J63" s="256"/>
      <c r="K63" s="255"/>
      <c r="L63" s="256"/>
      <c r="M63" s="255">
        <v>0</v>
      </c>
      <c r="N63" s="255">
        <v>3</v>
      </c>
      <c r="O63" s="256">
        <v>6793500</v>
      </c>
      <c r="P63" s="39">
        <v>1.2568226008770256</v>
      </c>
      <c r="Q63" s="39">
        <v>0.45454545454545453</v>
      </c>
    </row>
    <row r="64" spans="1:17" s="69" customFormat="1" ht="12" x14ac:dyDescent="0.15">
      <c r="A64" s="247" t="s">
        <v>235</v>
      </c>
      <c r="B64" s="248" t="s">
        <v>236</v>
      </c>
      <c r="C64" s="253">
        <v>1</v>
      </c>
      <c r="D64" s="254">
        <v>3240000</v>
      </c>
      <c r="E64" s="253"/>
      <c r="F64" s="254"/>
      <c r="G64" s="254"/>
      <c r="H64" s="254"/>
      <c r="I64" s="254"/>
      <c r="J64" s="254"/>
      <c r="K64" s="253"/>
      <c r="L64" s="254"/>
      <c r="M64" s="253">
        <v>0</v>
      </c>
      <c r="N64" s="253">
        <v>1</v>
      </c>
      <c r="O64" s="254">
        <v>3240000</v>
      </c>
      <c r="P64" s="37">
        <v>0.59941197127276991</v>
      </c>
      <c r="Q64" s="37">
        <v>0.15151515151515152</v>
      </c>
    </row>
    <row r="65" spans="1:17" s="69" customFormat="1" ht="12" x14ac:dyDescent="0.15">
      <c r="A65" s="250" t="s">
        <v>237</v>
      </c>
      <c r="B65" s="249" t="s">
        <v>238</v>
      </c>
      <c r="C65" s="255">
        <v>1</v>
      </c>
      <c r="D65" s="256">
        <v>297567</v>
      </c>
      <c r="E65" s="255"/>
      <c r="F65" s="256"/>
      <c r="G65" s="256"/>
      <c r="H65" s="256"/>
      <c r="I65" s="256"/>
      <c r="J65" s="256"/>
      <c r="K65" s="255"/>
      <c r="L65" s="256"/>
      <c r="M65" s="255">
        <v>0</v>
      </c>
      <c r="N65" s="255">
        <v>1</v>
      </c>
      <c r="O65" s="256">
        <v>297567</v>
      </c>
      <c r="P65" s="39">
        <v>5.5050994461643313E-2</v>
      </c>
      <c r="Q65" s="39">
        <v>0.15151515151515152</v>
      </c>
    </row>
    <row r="66" spans="1:17" s="69" customFormat="1" ht="12" x14ac:dyDescent="0.15">
      <c r="A66" s="247" t="s">
        <v>372</v>
      </c>
      <c r="B66" s="248" t="s">
        <v>373</v>
      </c>
      <c r="C66" s="253">
        <v>1</v>
      </c>
      <c r="D66" s="254">
        <v>662814</v>
      </c>
      <c r="E66" s="253"/>
      <c r="F66" s="254"/>
      <c r="G66" s="254"/>
      <c r="H66" s="254"/>
      <c r="I66" s="254"/>
      <c r="J66" s="254"/>
      <c r="K66" s="253"/>
      <c r="L66" s="254"/>
      <c r="M66" s="253">
        <v>0</v>
      </c>
      <c r="N66" s="253">
        <v>1</v>
      </c>
      <c r="O66" s="254">
        <v>662814</v>
      </c>
      <c r="P66" s="37">
        <v>0.12262303898987337</v>
      </c>
      <c r="Q66" s="37">
        <v>0.15151515151515152</v>
      </c>
    </row>
    <row r="67" spans="1:17" s="69" customFormat="1" ht="12" x14ac:dyDescent="0.15">
      <c r="A67" s="250" t="s">
        <v>239</v>
      </c>
      <c r="B67" s="249" t="s">
        <v>240</v>
      </c>
      <c r="C67" s="255">
        <v>6</v>
      </c>
      <c r="D67" s="256">
        <v>8116835.1299999999</v>
      </c>
      <c r="E67" s="255"/>
      <c r="F67" s="256"/>
      <c r="G67" s="256"/>
      <c r="H67" s="256"/>
      <c r="I67" s="256">
        <v>1</v>
      </c>
      <c r="J67" s="256">
        <v>-2359.8000000000002</v>
      </c>
      <c r="K67" s="255"/>
      <c r="L67" s="256"/>
      <c r="M67" s="255">
        <v>0</v>
      </c>
      <c r="N67" s="255">
        <v>7</v>
      </c>
      <c r="O67" s="256">
        <v>8114475.3300000001</v>
      </c>
      <c r="P67" s="39">
        <v>1.5012079177159137</v>
      </c>
      <c r="Q67" s="39">
        <v>1.0606060606060606</v>
      </c>
    </row>
    <row r="68" spans="1:17" s="69" customFormat="1" ht="12" x14ac:dyDescent="0.15">
      <c r="A68" s="247" t="s">
        <v>241</v>
      </c>
      <c r="B68" s="248" t="s">
        <v>242</v>
      </c>
      <c r="C68" s="253">
        <v>6</v>
      </c>
      <c r="D68" s="254">
        <v>10560114</v>
      </c>
      <c r="E68" s="253">
        <v>1</v>
      </c>
      <c r="F68" s="254">
        <v>222188.4</v>
      </c>
      <c r="G68" s="254"/>
      <c r="H68" s="254"/>
      <c r="I68" s="254"/>
      <c r="J68" s="254"/>
      <c r="K68" s="253"/>
      <c r="L68" s="254"/>
      <c r="M68" s="253">
        <v>0</v>
      </c>
      <c r="N68" s="253">
        <v>7</v>
      </c>
      <c r="O68" s="254">
        <v>10782302.4</v>
      </c>
      <c r="P68" s="37">
        <v>1.9947657828528143</v>
      </c>
      <c r="Q68" s="37">
        <v>1.0606060606060606</v>
      </c>
    </row>
    <row r="69" spans="1:17" s="69" customFormat="1" ht="12" x14ac:dyDescent="0.15">
      <c r="A69" s="250" t="s">
        <v>243</v>
      </c>
      <c r="B69" s="249" t="s">
        <v>244</v>
      </c>
      <c r="C69" s="255">
        <v>25</v>
      </c>
      <c r="D69" s="256">
        <v>39392172</v>
      </c>
      <c r="E69" s="255"/>
      <c r="F69" s="256"/>
      <c r="G69" s="256"/>
      <c r="H69" s="256"/>
      <c r="I69" s="256">
        <v>1</v>
      </c>
      <c r="J69" s="256">
        <v>-405850</v>
      </c>
      <c r="K69" s="255"/>
      <c r="L69" s="256"/>
      <c r="M69" s="255">
        <v>2</v>
      </c>
      <c r="N69" s="255">
        <v>28</v>
      </c>
      <c r="O69" s="256">
        <v>38986322</v>
      </c>
      <c r="P69" s="39">
        <v>7.2126136181157277</v>
      </c>
      <c r="Q69" s="39">
        <v>4.2424242424242422</v>
      </c>
    </row>
    <row r="70" spans="1:17" s="69" customFormat="1" ht="12" x14ac:dyDescent="0.15">
      <c r="A70" s="247" t="s">
        <v>318</v>
      </c>
      <c r="B70" s="248" t="s">
        <v>319</v>
      </c>
      <c r="C70" s="253">
        <v>2</v>
      </c>
      <c r="D70" s="254">
        <v>1218613</v>
      </c>
      <c r="E70" s="253">
        <v>1</v>
      </c>
      <c r="F70" s="254">
        <v>42000</v>
      </c>
      <c r="G70" s="254"/>
      <c r="H70" s="254"/>
      <c r="I70" s="254"/>
      <c r="J70" s="254"/>
      <c r="K70" s="253"/>
      <c r="L70" s="254"/>
      <c r="M70" s="253">
        <v>0</v>
      </c>
      <c r="N70" s="253">
        <v>3</v>
      </c>
      <c r="O70" s="254">
        <v>1260613</v>
      </c>
      <c r="P70" s="37">
        <v>0.23321806275990134</v>
      </c>
      <c r="Q70" s="37">
        <v>0.45454545454545453</v>
      </c>
    </row>
    <row r="71" spans="1:17" s="69" customFormat="1" ht="12" x14ac:dyDescent="0.15">
      <c r="A71" s="250" t="s">
        <v>245</v>
      </c>
      <c r="B71" s="249" t="s">
        <v>246</v>
      </c>
      <c r="C71" s="255">
        <v>2</v>
      </c>
      <c r="D71" s="256">
        <v>534644</v>
      </c>
      <c r="E71" s="255"/>
      <c r="F71" s="256"/>
      <c r="G71" s="256"/>
      <c r="H71" s="256"/>
      <c r="I71" s="256"/>
      <c r="J71" s="256"/>
      <c r="K71" s="255"/>
      <c r="L71" s="256"/>
      <c r="M71" s="255">
        <v>0</v>
      </c>
      <c r="N71" s="255">
        <v>2</v>
      </c>
      <c r="O71" s="256">
        <v>534644</v>
      </c>
      <c r="P71" s="39">
        <v>9.8911115422579882E-2</v>
      </c>
      <c r="Q71" s="39">
        <v>0.30303030303030304</v>
      </c>
    </row>
    <row r="72" spans="1:17" s="69" customFormat="1" ht="12" x14ac:dyDescent="0.15">
      <c r="A72" s="247" t="s">
        <v>296</v>
      </c>
      <c r="B72" s="248" t="s">
        <v>297</v>
      </c>
      <c r="C72" s="253">
        <v>21</v>
      </c>
      <c r="D72" s="254">
        <v>2630040</v>
      </c>
      <c r="E72" s="253"/>
      <c r="F72" s="254"/>
      <c r="G72" s="254"/>
      <c r="H72" s="254"/>
      <c r="I72" s="254"/>
      <c r="J72" s="254"/>
      <c r="K72" s="253"/>
      <c r="L72" s="254"/>
      <c r="M72" s="253">
        <v>0</v>
      </c>
      <c r="N72" s="253">
        <v>21</v>
      </c>
      <c r="O72" s="254">
        <v>2630040</v>
      </c>
      <c r="P72" s="37">
        <v>0.4865671175698259</v>
      </c>
      <c r="Q72" s="37">
        <v>3.1818181818181817</v>
      </c>
    </row>
    <row r="73" spans="1:17" s="69" customFormat="1" ht="12" x14ac:dyDescent="0.15">
      <c r="A73" s="250" t="s">
        <v>247</v>
      </c>
      <c r="B73" s="249" t="s">
        <v>248</v>
      </c>
      <c r="C73" s="255">
        <v>25</v>
      </c>
      <c r="D73" s="256">
        <v>4437624</v>
      </c>
      <c r="E73" s="255">
        <v>1</v>
      </c>
      <c r="F73" s="256">
        <v>5000</v>
      </c>
      <c r="G73" s="256"/>
      <c r="H73" s="256"/>
      <c r="I73" s="256"/>
      <c r="J73" s="256"/>
      <c r="K73" s="255"/>
      <c r="L73" s="256"/>
      <c r="M73" s="255">
        <v>1</v>
      </c>
      <c r="N73" s="255">
        <v>27</v>
      </c>
      <c r="O73" s="256">
        <v>4442624</v>
      </c>
      <c r="P73" s="39">
        <v>0.82190185477275257</v>
      </c>
      <c r="Q73" s="39">
        <v>4.0909090909090908</v>
      </c>
    </row>
    <row r="74" spans="1:17" s="69" customFormat="1" ht="12" x14ac:dyDescent="0.15">
      <c r="A74" s="247" t="s">
        <v>381</v>
      </c>
      <c r="B74" s="248" t="s">
        <v>382</v>
      </c>
      <c r="C74" s="253">
        <v>49</v>
      </c>
      <c r="D74" s="254">
        <v>27670074.980000008</v>
      </c>
      <c r="E74" s="253"/>
      <c r="F74" s="254"/>
      <c r="G74" s="254"/>
      <c r="H74" s="254"/>
      <c r="I74" s="254">
        <v>1</v>
      </c>
      <c r="J74" s="254">
        <v>-3923823.17</v>
      </c>
      <c r="K74" s="253"/>
      <c r="L74" s="254"/>
      <c r="M74" s="253">
        <v>0</v>
      </c>
      <c r="N74" s="253">
        <v>50</v>
      </c>
      <c r="O74" s="254">
        <v>23746251.81000001</v>
      </c>
      <c r="P74" s="37">
        <v>4.3931443233863234</v>
      </c>
      <c r="Q74" s="37">
        <v>7.5757575757575761</v>
      </c>
    </row>
    <row r="75" spans="1:17" s="69" customFormat="1" ht="18" x14ac:dyDescent="0.15">
      <c r="A75" s="250" t="s">
        <v>298</v>
      </c>
      <c r="B75" s="249" t="s">
        <v>299</v>
      </c>
      <c r="C75" s="255">
        <v>3</v>
      </c>
      <c r="D75" s="256">
        <v>2657972.5300000003</v>
      </c>
      <c r="E75" s="255"/>
      <c r="F75" s="256"/>
      <c r="G75" s="256"/>
      <c r="H75" s="256"/>
      <c r="I75" s="256"/>
      <c r="J75" s="256"/>
      <c r="K75" s="255"/>
      <c r="L75" s="256"/>
      <c r="M75" s="255">
        <v>0</v>
      </c>
      <c r="N75" s="255">
        <v>3</v>
      </c>
      <c r="O75" s="256">
        <v>2657972.5300000003</v>
      </c>
      <c r="P75" s="39">
        <v>0.49173473882597896</v>
      </c>
      <c r="Q75" s="39">
        <v>0.45454545454545453</v>
      </c>
    </row>
    <row r="76" spans="1:17" s="69" customFormat="1" ht="12" x14ac:dyDescent="0.15">
      <c r="A76" s="247" t="s">
        <v>251</v>
      </c>
      <c r="B76" s="248" t="s">
        <v>252</v>
      </c>
      <c r="C76" s="253">
        <v>7</v>
      </c>
      <c r="D76" s="254">
        <v>5157964.04</v>
      </c>
      <c r="E76" s="253"/>
      <c r="F76" s="254"/>
      <c r="G76" s="254"/>
      <c r="H76" s="254"/>
      <c r="I76" s="254"/>
      <c r="J76" s="254"/>
      <c r="K76" s="253"/>
      <c r="L76" s="254"/>
      <c r="M76" s="253">
        <v>0</v>
      </c>
      <c r="N76" s="253">
        <v>7</v>
      </c>
      <c r="O76" s="254">
        <v>5157964.04</v>
      </c>
      <c r="P76" s="37">
        <v>0.95424240523779635</v>
      </c>
      <c r="Q76" s="37">
        <v>1.0606060606060606</v>
      </c>
    </row>
    <row r="77" spans="1:17" s="69" customFormat="1" ht="18" x14ac:dyDescent="0.15">
      <c r="A77" s="250" t="s">
        <v>253</v>
      </c>
      <c r="B77" s="249" t="s">
        <v>254</v>
      </c>
      <c r="C77" s="255">
        <v>5</v>
      </c>
      <c r="D77" s="256">
        <v>12051886.52</v>
      </c>
      <c r="E77" s="255"/>
      <c r="F77" s="256"/>
      <c r="G77" s="256"/>
      <c r="H77" s="256"/>
      <c r="I77" s="256"/>
      <c r="J77" s="256"/>
      <c r="K77" s="255"/>
      <c r="L77" s="256"/>
      <c r="M77" s="255">
        <v>0</v>
      </c>
      <c r="N77" s="255">
        <v>5</v>
      </c>
      <c r="O77" s="256">
        <v>12051886.52</v>
      </c>
      <c r="P77" s="39">
        <v>2.2296435359595441</v>
      </c>
      <c r="Q77" s="39">
        <v>0.75757575757575757</v>
      </c>
    </row>
    <row r="78" spans="1:17" s="69" customFormat="1" ht="12" x14ac:dyDescent="0.15">
      <c r="A78" s="247" t="s">
        <v>255</v>
      </c>
      <c r="B78" s="248" t="s">
        <v>256</v>
      </c>
      <c r="C78" s="253">
        <v>23</v>
      </c>
      <c r="D78" s="254">
        <v>6360560.8200000003</v>
      </c>
      <c r="E78" s="253">
        <v>3</v>
      </c>
      <c r="F78" s="254">
        <v>5000</v>
      </c>
      <c r="G78" s="254"/>
      <c r="H78" s="254"/>
      <c r="I78" s="254"/>
      <c r="J78" s="254"/>
      <c r="K78" s="253">
        <v>1</v>
      </c>
      <c r="L78" s="254">
        <v>-20800</v>
      </c>
      <c r="M78" s="253">
        <v>1</v>
      </c>
      <c r="N78" s="253">
        <v>28</v>
      </c>
      <c r="O78" s="254">
        <v>6344760.8200000003</v>
      </c>
      <c r="P78" s="37">
        <v>1.1738041945587767</v>
      </c>
      <c r="Q78" s="37">
        <v>4.2424242424242422</v>
      </c>
    </row>
    <row r="79" spans="1:17" s="69" customFormat="1" ht="12" x14ac:dyDescent="0.15">
      <c r="A79" s="250" t="s">
        <v>575</v>
      </c>
      <c r="B79" s="249" t="s">
        <v>576</v>
      </c>
      <c r="C79" s="255">
        <v>1</v>
      </c>
      <c r="D79" s="256">
        <v>369000</v>
      </c>
      <c r="E79" s="255"/>
      <c r="F79" s="256"/>
      <c r="G79" s="256"/>
      <c r="H79" s="256"/>
      <c r="I79" s="256"/>
      <c r="J79" s="256"/>
      <c r="K79" s="255"/>
      <c r="L79" s="256"/>
      <c r="M79" s="255">
        <v>1</v>
      </c>
      <c r="N79" s="255">
        <v>2</v>
      </c>
      <c r="O79" s="256">
        <v>369000</v>
      </c>
      <c r="P79" s="39">
        <v>6.8266363394954357E-2</v>
      </c>
      <c r="Q79" s="39">
        <v>0.30303030303030304</v>
      </c>
    </row>
    <row r="80" spans="1:17" s="69" customFormat="1" ht="12" x14ac:dyDescent="0.15">
      <c r="A80" s="247" t="s">
        <v>300</v>
      </c>
      <c r="B80" s="248" t="s">
        <v>301</v>
      </c>
      <c r="C80" s="253">
        <v>1</v>
      </c>
      <c r="D80" s="254">
        <v>548940.19999999995</v>
      </c>
      <c r="E80" s="253"/>
      <c r="F80" s="254"/>
      <c r="G80" s="254"/>
      <c r="H80" s="254"/>
      <c r="I80" s="254"/>
      <c r="J80" s="254"/>
      <c r="K80" s="253"/>
      <c r="L80" s="254"/>
      <c r="M80" s="253">
        <v>0</v>
      </c>
      <c r="N80" s="253">
        <v>1</v>
      </c>
      <c r="O80" s="254">
        <v>548940.19999999995</v>
      </c>
      <c r="P80" s="37">
        <v>0.10155596524471251</v>
      </c>
      <c r="Q80" s="37">
        <v>0.15151515151515152</v>
      </c>
    </row>
    <row r="81" spans="1:18" s="51" customFormat="1" ht="22.5" customHeight="1" thickBot="1" x14ac:dyDescent="0.25">
      <c r="A81" s="510" t="s">
        <v>1</v>
      </c>
      <c r="B81" s="511"/>
      <c r="C81" s="306">
        <v>615</v>
      </c>
      <c r="D81" s="307">
        <v>546660530.45000005</v>
      </c>
      <c r="E81" s="306">
        <v>16</v>
      </c>
      <c r="F81" s="307">
        <v>2356182.65</v>
      </c>
      <c r="G81" s="307">
        <v>0</v>
      </c>
      <c r="H81" s="307">
        <v>0</v>
      </c>
      <c r="I81" s="307">
        <v>13</v>
      </c>
      <c r="J81" s="307">
        <v>-7976168.0700000003</v>
      </c>
      <c r="K81" s="306">
        <v>2</v>
      </c>
      <c r="L81" s="307">
        <v>-510800</v>
      </c>
      <c r="M81" s="306">
        <v>14</v>
      </c>
      <c r="N81" s="306">
        <v>660</v>
      </c>
      <c r="O81" s="307">
        <v>540529745.02999997</v>
      </c>
      <c r="P81" s="308">
        <v>100</v>
      </c>
      <c r="Q81" s="309">
        <v>100</v>
      </c>
    </row>
    <row r="82" spans="1:18" ht="15" customHeight="1" x14ac:dyDescent="0.2">
      <c r="A82" s="325"/>
      <c r="B82" s="346"/>
      <c r="C82" s="325"/>
      <c r="D82" s="326"/>
      <c r="E82" s="325"/>
      <c r="F82" s="326"/>
      <c r="G82" s="326"/>
      <c r="H82" s="326"/>
      <c r="I82" s="325"/>
      <c r="J82" s="326"/>
      <c r="K82" s="325"/>
      <c r="L82" s="325"/>
      <c r="M82" s="326"/>
      <c r="N82" s="326"/>
      <c r="O82" s="326"/>
      <c r="P82" s="347"/>
      <c r="Q82" s="347"/>
    </row>
    <row r="83" spans="1:18" ht="15" customHeight="1" thickBot="1" x14ac:dyDescent="0.25">
      <c r="A83" s="325"/>
      <c r="B83" s="348" t="s">
        <v>302</v>
      </c>
      <c r="C83" s="325"/>
      <c r="D83" s="326"/>
      <c r="E83" s="325"/>
      <c r="F83" s="326"/>
      <c r="G83" s="326"/>
      <c r="H83" s="326"/>
      <c r="I83" s="325"/>
      <c r="J83" s="326"/>
      <c r="K83" s="325"/>
      <c r="L83" s="325"/>
      <c r="M83" s="326"/>
      <c r="N83" s="326"/>
      <c r="O83" s="326"/>
      <c r="P83" s="347"/>
      <c r="Q83" s="347"/>
    </row>
    <row r="84" spans="1:18" ht="15" customHeight="1" x14ac:dyDescent="0.2">
      <c r="A84" s="347"/>
      <c r="B84" s="348" t="s">
        <v>260</v>
      </c>
      <c r="C84" s="310">
        <v>164</v>
      </c>
      <c r="D84" s="311">
        <v>78824797.499999985</v>
      </c>
      <c r="E84" s="312">
        <v>1</v>
      </c>
      <c r="F84" s="311">
        <v>582955.48</v>
      </c>
      <c r="G84" s="311">
        <v>0</v>
      </c>
      <c r="H84" s="311">
        <v>0</v>
      </c>
      <c r="I84" s="311">
        <v>1</v>
      </c>
      <c r="J84" s="311">
        <v>-4492.9799999999996</v>
      </c>
      <c r="K84" s="312">
        <v>0</v>
      </c>
      <c r="L84" s="311">
        <v>0</v>
      </c>
      <c r="M84" s="312">
        <v>0</v>
      </c>
      <c r="N84" s="312">
        <v>166</v>
      </c>
      <c r="O84" s="311">
        <v>79403260</v>
      </c>
      <c r="P84" s="313">
        <v>14.689896482124778</v>
      </c>
      <c r="Q84" s="314">
        <v>25.151515151515152</v>
      </c>
      <c r="R84" s="70" t="e">
        <f>J84*100/M84</f>
        <v>#DIV/0!</v>
      </c>
    </row>
    <row r="85" spans="1:18" ht="15" customHeight="1" x14ac:dyDescent="0.2">
      <c r="A85" s="347"/>
      <c r="B85" s="348" t="s">
        <v>261</v>
      </c>
      <c r="C85" s="315">
        <v>25</v>
      </c>
      <c r="D85" s="316">
        <v>30436961.850000001</v>
      </c>
      <c r="E85" s="317">
        <v>3</v>
      </c>
      <c r="F85" s="316">
        <v>1037990.77</v>
      </c>
      <c r="G85" s="316">
        <v>0</v>
      </c>
      <c r="H85" s="316">
        <v>0</v>
      </c>
      <c r="I85" s="316">
        <v>4</v>
      </c>
      <c r="J85" s="316">
        <v>-3386482.59</v>
      </c>
      <c r="K85" s="317">
        <v>0</v>
      </c>
      <c r="L85" s="316">
        <v>0</v>
      </c>
      <c r="M85" s="317">
        <v>6</v>
      </c>
      <c r="N85" s="317">
        <v>38</v>
      </c>
      <c r="O85" s="316">
        <v>28088470.030000001</v>
      </c>
      <c r="P85" s="318">
        <v>5.1964707378760551</v>
      </c>
      <c r="Q85" s="319">
        <v>5.7575757575757578</v>
      </c>
      <c r="R85" s="70">
        <f t="shared" ref="R85:R86" si="0">J85*100/M85</f>
        <v>-56441376.5</v>
      </c>
    </row>
    <row r="86" spans="1:18" ht="15" customHeight="1" thickBot="1" x14ac:dyDescent="0.25">
      <c r="A86" s="347"/>
      <c r="B86" s="348" t="s">
        <v>262</v>
      </c>
      <c r="C86" s="320">
        <v>426</v>
      </c>
      <c r="D86" s="321">
        <v>437398771.09999996</v>
      </c>
      <c r="E86" s="322">
        <v>12</v>
      </c>
      <c r="F86" s="321">
        <v>735236.4</v>
      </c>
      <c r="G86" s="321">
        <v>0</v>
      </c>
      <c r="H86" s="321">
        <v>0</v>
      </c>
      <c r="I86" s="321">
        <v>8</v>
      </c>
      <c r="J86" s="321">
        <v>-4585192.5</v>
      </c>
      <c r="K86" s="322">
        <v>2</v>
      </c>
      <c r="L86" s="321">
        <v>-510800</v>
      </c>
      <c r="M86" s="322">
        <v>8</v>
      </c>
      <c r="N86" s="322">
        <v>456</v>
      </c>
      <c r="O86" s="321">
        <v>433038014.99999994</v>
      </c>
      <c r="P86" s="323">
        <v>80.113632779999165</v>
      </c>
      <c r="Q86" s="324">
        <v>69.090909090909079</v>
      </c>
      <c r="R86" s="70">
        <f t="shared" si="0"/>
        <v>-57314906.25</v>
      </c>
    </row>
    <row r="87" spans="1:18" ht="15" customHeight="1" thickBot="1" x14ac:dyDescent="0.25">
      <c r="A87" s="325"/>
      <c r="B87" s="348"/>
      <c r="C87" s="325"/>
      <c r="D87" s="326"/>
      <c r="E87" s="325"/>
      <c r="F87" s="326"/>
      <c r="G87" s="326"/>
      <c r="H87" s="326"/>
      <c r="I87" s="326"/>
      <c r="J87" s="326"/>
      <c r="K87" s="325"/>
      <c r="L87" s="326"/>
      <c r="M87" s="325"/>
      <c r="N87" s="325"/>
      <c r="O87" s="326"/>
      <c r="P87" s="326"/>
      <c r="Q87" s="326"/>
      <c r="R87" s="71"/>
    </row>
    <row r="88" spans="1:18" ht="15" customHeight="1" x14ac:dyDescent="0.2">
      <c r="A88" s="325"/>
      <c r="B88" s="348" t="s">
        <v>303</v>
      </c>
      <c r="C88" s="327">
        <v>26.666666666666668</v>
      </c>
      <c r="D88" s="313">
        <v>14.419332128316084</v>
      </c>
      <c r="E88" s="328">
        <v>6.25</v>
      </c>
      <c r="F88" s="313">
        <v>24.741523327998362</v>
      </c>
      <c r="G88" s="313">
        <v>0</v>
      </c>
      <c r="H88" s="313">
        <v>0</v>
      </c>
      <c r="I88" s="313">
        <v>7.6923076923076925</v>
      </c>
      <c r="J88" s="313">
        <v>5.6330056746158798E-2</v>
      </c>
      <c r="K88" s="328">
        <v>0</v>
      </c>
      <c r="L88" s="313">
        <v>0</v>
      </c>
      <c r="M88" s="328">
        <v>0</v>
      </c>
      <c r="N88" s="328">
        <v>25.151515151515152</v>
      </c>
      <c r="O88" s="314">
        <v>14.689896482124778</v>
      </c>
      <c r="P88" s="326"/>
      <c r="Q88" s="326"/>
      <c r="R88" s="71"/>
    </row>
    <row r="89" spans="1:18" ht="15" customHeight="1" x14ac:dyDescent="0.2">
      <c r="A89" s="325"/>
      <c r="B89" s="348" t="s">
        <v>304</v>
      </c>
      <c r="C89" s="329">
        <v>4.0650406504065035</v>
      </c>
      <c r="D89" s="318">
        <v>5.56779942114074</v>
      </c>
      <c r="E89" s="330">
        <v>18.75</v>
      </c>
      <c r="F89" s="318">
        <v>44.053917891297608</v>
      </c>
      <c r="G89" s="318">
        <v>0</v>
      </c>
      <c r="H89" s="318">
        <v>0</v>
      </c>
      <c r="I89" s="318">
        <v>30.76923076923077</v>
      </c>
      <c r="J89" s="318">
        <v>42.457512934528715</v>
      </c>
      <c r="K89" s="330">
        <v>0</v>
      </c>
      <c r="L89" s="318">
        <v>0</v>
      </c>
      <c r="M89" s="330">
        <v>42.857142857142854</v>
      </c>
      <c r="N89" s="330">
        <v>5.7575757575757578</v>
      </c>
      <c r="O89" s="319">
        <v>5.1964707378760551</v>
      </c>
      <c r="P89" s="326"/>
      <c r="Q89" s="326"/>
      <c r="R89" s="71"/>
    </row>
    <row r="90" spans="1:18" ht="15" customHeight="1" thickBot="1" x14ac:dyDescent="0.25">
      <c r="A90" s="325"/>
      <c r="B90" s="348" t="s">
        <v>305</v>
      </c>
      <c r="C90" s="331">
        <v>69.268292682926827</v>
      </c>
      <c r="D90" s="323">
        <v>80.012868450543166</v>
      </c>
      <c r="E90" s="332">
        <v>75</v>
      </c>
      <c r="F90" s="323">
        <v>31.204558780704037</v>
      </c>
      <c r="G90" s="323">
        <v>0</v>
      </c>
      <c r="H90" s="323">
        <v>0</v>
      </c>
      <c r="I90" s="323">
        <v>61.53846153846154</v>
      </c>
      <c r="J90" s="323">
        <v>57.486157008725115</v>
      </c>
      <c r="K90" s="332">
        <v>100</v>
      </c>
      <c r="L90" s="323">
        <v>100</v>
      </c>
      <c r="M90" s="332">
        <v>57.142857142857146</v>
      </c>
      <c r="N90" s="332">
        <v>69.090909090909093</v>
      </c>
      <c r="O90" s="324">
        <v>80.113632779999151</v>
      </c>
      <c r="P90" s="326"/>
      <c r="Q90" s="326"/>
      <c r="R90" s="72"/>
    </row>
    <row r="91" spans="1:18" ht="43.5" customHeight="1" x14ac:dyDescent="0.2">
      <c r="C91" s="40" t="s">
        <v>306</v>
      </c>
      <c r="D91" s="41" t="s">
        <v>307</v>
      </c>
      <c r="E91" s="40" t="s">
        <v>308</v>
      </c>
      <c r="F91" s="41" t="s">
        <v>309</v>
      </c>
      <c r="G91" s="40" t="s">
        <v>442</v>
      </c>
      <c r="H91" s="41" t="s">
        <v>443</v>
      </c>
      <c r="I91" s="40" t="s">
        <v>444</v>
      </c>
      <c r="J91" s="41" t="s">
        <v>445</v>
      </c>
      <c r="K91" s="40" t="s">
        <v>446</v>
      </c>
      <c r="L91" s="41" t="s">
        <v>447</v>
      </c>
      <c r="M91" s="40" t="s">
        <v>310</v>
      </c>
      <c r="N91" s="40" t="s">
        <v>276</v>
      </c>
      <c r="O91" s="42" t="s">
        <v>311</v>
      </c>
      <c r="P91" s="72"/>
    </row>
    <row r="108" spans="3:6" x14ac:dyDescent="0.2">
      <c r="C108" s="43">
        <f>SUM(C7:C69)</f>
        <v>479</v>
      </c>
      <c r="D108" s="45">
        <f>SUM(D7:D69)</f>
        <v>483023214.36000001</v>
      </c>
      <c r="E108" s="43">
        <f>SUM(E7:E69)</f>
        <v>16</v>
      </c>
      <c r="F108" s="45">
        <f>SUM(F7:F69)</f>
        <v>2304188.65</v>
      </c>
    </row>
    <row r="109" spans="3:6" x14ac:dyDescent="0.2">
      <c r="C109" s="43" t="e">
        <f>SUM(#REF!)</f>
        <v>#REF!</v>
      </c>
      <c r="D109" s="45" t="e">
        <f>SUM(#REF!)</f>
        <v>#REF!</v>
      </c>
      <c r="E109" s="43" t="e">
        <f>SUM(#REF!)</f>
        <v>#REF!</v>
      </c>
      <c r="F109" s="45" t="e">
        <f>SUM(#REF!)</f>
        <v>#REF!</v>
      </c>
    </row>
    <row r="110" spans="3:6" x14ac:dyDescent="0.2">
      <c r="C110" s="43">
        <f>SUM(C81:C104)</f>
        <v>1330</v>
      </c>
      <c r="D110" s="45">
        <f>SUM(D81:D104)</f>
        <v>1093321160.8999999</v>
      </c>
      <c r="E110" s="43">
        <f>SUM(E81:E104)</f>
        <v>132</v>
      </c>
      <c r="F110" s="45">
        <f>SUM(F81:F104)</f>
        <v>4712465.3</v>
      </c>
    </row>
  </sheetData>
  <mergeCells count="16">
    <mergeCell ref="N1:O1"/>
    <mergeCell ref="A2:O2"/>
    <mergeCell ref="A3:O3"/>
    <mergeCell ref="A5:A6"/>
    <mergeCell ref="B5:B6"/>
    <mergeCell ref="C5:D5"/>
    <mergeCell ref="E5:F5"/>
    <mergeCell ref="G5:H5"/>
    <mergeCell ref="K5:L5"/>
    <mergeCell ref="I5:J5"/>
    <mergeCell ref="P5:P6"/>
    <mergeCell ref="Q5:Q6"/>
    <mergeCell ref="A81:B81"/>
    <mergeCell ref="M5:M6"/>
    <mergeCell ref="N5:N6"/>
    <mergeCell ref="O5:O6"/>
  </mergeCells>
  <printOptions horizontalCentered="1"/>
  <pageMargins left="0.98425196850393704" right="0.39370078740157483" top="0.39370078740157483" bottom="0.39370078740157483" header="0" footer="0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Q149"/>
  <sheetViews>
    <sheetView view="pageBreakPreview" topLeftCell="E3" zoomScaleSheetLayoutView="100" workbookViewId="0">
      <selection activeCell="L23" sqref="L23"/>
    </sheetView>
  </sheetViews>
  <sheetFormatPr defaultColWidth="9.140625" defaultRowHeight="15" x14ac:dyDescent="0.25"/>
  <cols>
    <col min="1" max="1" width="9.28515625" style="73" bestFit="1" customWidth="1"/>
    <col min="2" max="2" width="42.7109375" style="73" customWidth="1"/>
    <col min="3" max="3" width="7.7109375" style="73" customWidth="1"/>
    <col min="4" max="4" width="13.140625" style="73" customWidth="1"/>
    <col min="5" max="5" width="8.28515625" style="73" customWidth="1"/>
    <col min="6" max="10" width="12.5703125" style="73" customWidth="1"/>
    <col min="11" max="11" width="8.7109375" style="73" customWidth="1"/>
    <col min="12" max="12" width="13.140625" style="73" customWidth="1"/>
    <col min="13" max="17" width="11.140625" style="73" customWidth="1"/>
    <col min="18" max="16384" width="9.140625" style="73"/>
  </cols>
  <sheetData>
    <row r="1" spans="1:17" x14ac:dyDescent="0.25">
      <c r="A1" s="43"/>
      <c r="B1" s="44"/>
      <c r="C1" s="43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3" t="s">
        <v>320</v>
      </c>
      <c r="Q1" s="473"/>
    </row>
    <row r="2" spans="1:17" x14ac:dyDescent="0.25">
      <c r="A2" s="524" t="s">
        <v>317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</row>
    <row r="3" spans="1:17" ht="26.25" customHeight="1" x14ac:dyDescent="0.25">
      <c r="A3" s="524" t="s">
        <v>635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</row>
    <row r="4" spans="1:17" ht="16.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89"/>
    </row>
    <row r="5" spans="1:17" ht="28.5" customHeight="1" x14ac:dyDescent="0.25">
      <c r="A5" s="525" t="s">
        <v>40</v>
      </c>
      <c r="B5" s="527" t="s">
        <v>272</v>
      </c>
      <c r="C5" s="529" t="s">
        <v>273</v>
      </c>
      <c r="D5" s="530"/>
      <c r="E5" s="531" t="s">
        <v>274</v>
      </c>
      <c r="F5" s="532"/>
      <c r="G5" s="531" t="s">
        <v>437</v>
      </c>
      <c r="H5" s="532"/>
      <c r="I5" s="531" t="s">
        <v>438</v>
      </c>
      <c r="J5" s="532"/>
      <c r="K5" s="531" t="s">
        <v>467</v>
      </c>
      <c r="L5" s="532"/>
      <c r="M5" s="516" t="s">
        <v>275</v>
      </c>
      <c r="N5" s="516" t="s">
        <v>276</v>
      </c>
      <c r="O5" s="516" t="s">
        <v>277</v>
      </c>
      <c r="P5" s="518" t="s">
        <v>278</v>
      </c>
      <c r="Q5" s="520" t="s">
        <v>279</v>
      </c>
    </row>
    <row r="6" spans="1:17" ht="53.25" customHeight="1" thickBot="1" x14ac:dyDescent="0.3">
      <c r="A6" s="526"/>
      <c r="B6" s="528"/>
      <c r="C6" s="86" t="s">
        <v>280</v>
      </c>
      <c r="D6" s="81" t="s">
        <v>281</v>
      </c>
      <c r="E6" s="82" t="s">
        <v>280</v>
      </c>
      <c r="F6" s="83" t="s">
        <v>281</v>
      </c>
      <c r="G6" s="82" t="s">
        <v>280</v>
      </c>
      <c r="H6" s="83" t="s">
        <v>281</v>
      </c>
      <c r="I6" s="82" t="s">
        <v>280</v>
      </c>
      <c r="J6" s="83" t="s">
        <v>281</v>
      </c>
      <c r="K6" s="84" t="s">
        <v>280</v>
      </c>
      <c r="L6" s="85" t="s">
        <v>281</v>
      </c>
      <c r="M6" s="517"/>
      <c r="N6" s="517"/>
      <c r="O6" s="517"/>
      <c r="P6" s="519"/>
      <c r="Q6" s="521"/>
    </row>
    <row r="7" spans="1:17" ht="15" customHeight="1" x14ac:dyDescent="0.25">
      <c r="A7" s="74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/>
      <c r="H7" s="75"/>
      <c r="I7" s="75"/>
      <c r="J7" s="75"/>
      <c r="K7" s="75">
        <v>7</v>
      </c>
      <c r="L7" s="75">
        <v>8</v>
      </c>
      <c r="M7" s="50">
        <v>9</v>
      </c>
      <c r="N7" s="50" t="s">
        <v>282</v>
      </c>
      <c r="O7" s="50" t="s">
        <v>283</v>
      </c>
      <c r="P7" s="90">
        <v>12</v>
      </c>
      <c r="Q7" s="91">
        <v>13</v>
      </c>
    </row>
    <row r="8" spans="1:17" ht="24.75" customHeight="1" x14ac:dyDescent="0.25">
      <c r="A8" s="443" t="s">
        <v>97</v>
      </c>
      <c r="B8" s="444" t="s">
        <v>98</v>
      </c>
      <c r="C8" s="76">
        <v>1</v>
      </c>
      <c r="D8" s="77">
        <v>4740000</v>
      </c>
      <c r="E8" s="76"/>
      <c r="F8" s="77"/>
      <c r="G8" s="77"/>
      <c r="H8" s="77"/>
      <c r="I8" s="77"/>
      <c r="J8" s="77"/>
      <c r="K8" s="76"/>
      <c r="L8" s="77"/>
      <c r="M8" s="76">
        <v>0</v>
      </c>
      <c r="N8" s="76">
        <v>1</v>
      </c>
      <c r="O8" s="77">
        <v>4740000</v>
      </c>
      <c r="P8" s="92">
        <v>17.483623479948186</v>
      </c>
      <c r="Q8" s="92">
        <v>8.3333333333333339</v>
      </c>
    </row>
    <row r="9" spans="1:17" ht="24.75" customHeight="1" x14ac:dyDescent="0.25">
      <c r="A9" s="445" t="s">
        <v>121</v>
      </c>
      <c r="B9" s="446" t="s">
        <v>122</v>
      </c>
      <c r="C9" s="50">
        <v>7</v>
      </c>
      <c r="D9" s="447">
        <v>18410732.869999997</v>
      </c>
      <c r="E9" s="50"/>
      <c r="F9" s="447"/>
      <c r="G9" s="447"/>
      <c r="H9" s="447"/>
      <c r="I9" s="447"/>
      <c r="J9" s="447"/>
      <c r="K9" s="50"/>
      <c r="L9" s="447"/>
      <c r="M9" s="50">
        <v>0</v>
      </c>
      <c r="N9" s="50">
        <v>7</v>
      </c>
      <c r="O9" s="447">
        <v>18410732.869999997</v>
      </c>
      <c r="P9" s="448">
        <v>67.908506643245957</v>
      </c>
      <c r="Q9" s="448">
        <v>58.333333333333336</v>
      </c>
    </row>
    <row r="10" spans="1:17" ht="24.75" customHeight="1" x14ac:dyDescent="0.25">
      <c r="A10" s="443" t="s">
        <v>241</v>
      </c>
      <c r="B10" s="444" t="s">
        <v>242</v>
      </c>
      <c r="C10" s="76">
        <v>2</v>
      </c>
      <c r="D10" s="77">
        <v>3600000</v>
      </c>
      <c r="E10" s="76">
        <v>1</v>
      </c>
      <c r="F10" s="77">
        <v>360352</v>
      </c>
      <c r="G10" s="77"/>
      <c r="H10" s="77"/>
      <c r="I10" s="77"/>
      <c r="J10" s="77"/>
      <c r="K10" s="76"/>
      <c r="L10" s="77"/>
      <c r="M10" s="76">
        <v>1</v>
      </c>
      <c r="N10" s="76">
        <v>4</v>
      </c>
      <c r="O10" s="77">
        <v>3960352</v>
      </c>
      <c r="P10" s="92">
        <v>14.607869876805857</v>
      </c>
      <c r="Q10" s="92">
        <v>33.333333333333336</v>
      </c>
    </row>
    <row r="11" spans="1:17" ht="15.75" thickBot="1" x14ac:dyDescent="0.3">
      <c r="A11" s="522" t="s">
        <v>1</v>
      </c>
      <c r="B11" s="523"/>
      <c r="C11" s="87">
        <v>10</v>
      </c>
      <c r="D11" s="88">
        <v>26750732.869999997</v>
      </c>
      <c r="E11" s="87">
        <v>1</v>
      </c>
      <c r="F11" s="88">
        <v>360352</v>
      </c>
      <c r="G11" s="88"/>
      <c r="H11" s="88"/>
      <c r="I11" s="88"/>
      <c r="J11" s="88"/>
      <c r="K11" s="87"/>
      <c r="L11" s="88"/>
      <c r="M11" s="87">
        <v>1</v>
      </c>
      <c r="N11" s="87">
        <v>12</v>
      </c>
      <c r="O11" s="88">
        <v>27111084.869999997</v>
      </c>
      <c r="P11" s="87">
        <v>99.999999999999986</v>
      </c>
      <c r="Q11" s="94">
        <v>100</v>
      </c>
    </row>
    <row r="12" spans="1:17" x14ac:dyDescent="0.25">
      <c r="A12" s="43"/>
      <c r="B12" s="54"/>
      <c r="C12" s="78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64"/>
      <c r="Q12" s="64"/>
    </row>
    <row r="13" spans="1:17" x14ac:dyDescent="0.25">
      <c r="A13" s="43"/>
      <c r="B13" s="449" t="s">
        <v>302</v>
      </c>
      <c r="C13" s="78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64"/>
      <c r="Q13" s="64"/>
    </row>
    <row r="14" spans="1:17" x14ac:dyDescent="0.25">
      <c r="A14" s="450"/>
      <c r="B14" s="449" t="s">
        <v>260</v>
      </c>
      <c r="C14" s="58">
        <v>8</v>
      </c>
      <c r="D14" s="59">
        <v>23150732.869999997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79">
        <v>0</v>
      </c>
      <c r="N14" s="79">
        <v>8</v>
      </c>
      <c r="O14" s="59">
        <v>23150732.869999997</v>
      </c>
      <c r="P14" s="60">
        <v>85.392130123194136</v>
      </c>
      <c r="Q14" s="60">
        <v>66.666666666666671</v>
      </c>
    </row>
    <row r="15" spans="1:17" x14ac:dyDescent="0.25">
      <c r="A15" s="450"/>
      <c r="B15" s="449" t="s">
        <v>261</v>
      </c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80">
        <v>0</v>
      </c>
      <c r="N15" s="80">
        <v>0</v>
      </c>
      <c r="O15" s="62">
        <v>0</v>
      </c>
      <c r="P15" s="63">
        <v>0</v>
      </c>
      <c r="Q15" s="63">
        <v>0</v>
      </c>
    </row>
    <row r="16" spans="1:17" x14ac:dyDescent="0.25">
      <c r="A16" s="450"/>
      <c r="B16" s="449" t="s">
        <v>262</v>
      </c>
      <c r="C16" s="58">
        <v>2</v>
      </c>
      <c r="D16" s="59">
        <v>3600000</v>
      </c>
      <c r="E16" s="59">
        <v>1</v>
      </c>
      <c r="F16" s="59">
        <v>360352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79">
        <v>1</v>
      </c>
      <c r="N16" s="79">
        <v>4</v>
      </c>
      <c r="O16" s="59">
        <v>3960352</v>
      </c>
      <c r="P16" s="60">
        <v>14.607869876805857</v>
      </c>
      <c r="Q16" s="60">
        <v>33.333333333333336</v>
      </c>
    </row>
    <row r="17" spans="1:17" x14ac:dyDescent="0.25">
      <c r="A17" s="43"/>
      <c r="B17" s="449"/>
      <c r="C17" s="4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3"/>
      <c r="B18" s="449" t="s">
        <v>303</v>
      </c>
      <c r="C18" s="60">
        <v>80</v>
      </c>
      <c r="D18" s="60">
        <v>86.542424772080636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66.666666666666657</v>
      </c>
      <c r="O18" s="60">
        <v>85.392130123194136</v>
      </c>
      <c r="P18" s="64"/>
      <c r="Q18" s="64"/>
    </row>
    <row r="19" spans="1:17" x14ac:dyDescent="0.25">
      <c r="A19" s="43"/>
      <c r="B19" s="449" t="s">
        <v>304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93">
        <v>0</v>
      </c>
      <c r="N19" s="93">
        <v>0</v>
      </c>
      <c r="O19" s="93">
        <v>0</v>
      </c>
      <c r="P19" s="64"/>
      <c r="Q19" s="64"/>
    </row>
    <row r="20" spans="1:17" x14ac:dyDescent="0.25">
      <c r="A20" s="43"/>
      <c r="B20" s="449" t="s">
        <v>305</v>
      </c>
      <c r="C20" s="60">
        <v>20</v>
      </c>
      <c r="D20" s="60">
        <v>13.457575227919355</v>
      </c>
      <c r="E20" s="60">
        <v>100</v>
      </c>
      <c r="F20" s="60">
        <v>100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100</v>
      </c>
      <c r="N20" s="60">
        <v>33.333333333333329</v>
      </c>
      <c r="O20" s="60">
        <v>14.607869876805857</v>
      </c>
      <c r="P20" s="64"/>
      <c r="Q20" s="64"/>
    </row>
    <row r="23" spans="1:17" s="466" customFormat="1" ht="11.25" x14ac:dyDescent="0.2">
      <c r="C23" s="467">
        <f>'Anexa 5'!$C$157+'Anexa 6'!$C$163+'Anexa 7'!C81+'Anexa 8'!C11</f>
        <v>17364</v>
      </c>
      <c r="D23" s="468">
        <f>'Anexa 5'!$D$157+'Anexa 6'!$D$163+'Anexa 7'!D81+'Anexa 8'!D11</f>
        <v>8451912917.0599899</v>
      </c>
      <c r="E23" s="467">
        <f>'Anexa 5'!$E$157+'Anexa 6'!$E$163+'Anexa 7'!E81+'Anexa 8'!E11</f>
        <v>407</v>
      </c>
      <c r="F23" s="468">
        <f>'Anexa 5'!$F$157+'Anexa 6'!$F$163+'Anexa 7'!F81+F11</f>
        <v>127516300.81</v>
      </c>
      <c r="G23" s="468">
        <f>'Anexa 5'!$G$157+'Anexa 6'!$G$163+'Anexa 7'!G81</f>
        <v>35</v>
      </c>
      <c r="H23" s="468">
        <f>'Anexa 5'!$H$157+'Anexa 6'!$H$163+'Anexa 7'!H81</f>
        <v>35802728.920000002</v>
      </c>
      <c r="I23" s="468">
        <f>'Anexa 5'!$I$157+'Anexa 6'!$I$163+'Anexa 7'!I81</f>
        <v>874</v>
      </c>
      <c r="J23" s="468">
        <f>'Anexa 5'!$J$157+'Anexa 6'!$J$163+'Anexa 7'!J81</f>
        <v>-199013631.04999998</v>
      </c>
      <c r="K23" s="469">
        <f>'Anexa 5'!$K$157+'Anexa 6'!$K$163+'Anexa 7'!K81</f>
        <v>54</v>
      </c>
      <c r="L23" s="468">
        <f>'Anexa 5'!$L$157+'Anexa 6'!$L$163+'Anexa 7'!L81</f>
        <v>-239554877.50999999</v>
      </c>
      <c r="M23" s="467">
        <f>'Anexa 5'!$M$157+'Anexa 6'!$M$163+'Anexa 7'!M81+M11</f>
        <v>401</v>
      </c>
    </row>
    <row r="24" spans="1:17" x14ac:dyDescent="0.25">
      <c r="F24" s="73">
        <f>F23/D23*100</f>
        <v>1.5087271019157249</v>
      </c>
      <c r="H24" s="73">
        <f>H23/D23*100</f>
        <v>0.42360503795221349</v>
      </c>
      <c r="J24" s="73">
        <f>J23/D23*100</f>
        <v>-2.3546578508670573</v>
      </c>
      <c r="L24" s="73">
        <f>L23/D23*100</f>
        <v>-2.8343273275623089</v>
      </c>
      <c r="N24" s="465">
        <f>C23+E23+G23+I23+K23+M23</f>
        <v>19135</v>
      </c>
      <c r="O24" s="468">
        <f>D23+F23+H23+J23+L23</f>
        <v>8176663438.2299891</v>
      </c>
    </row>
    <row r="147" spans="3:14" x14ac:dyDescent="0.25">
      <c r="C147" s="73">
        <f>SUM(C7:C81)</f>
        <v>17497</v>
      </c>
      <c r="D147" s="73">
        <f>SUM(D7:D81)</f>
        <v>8532165219.6699896</v>
      </c>
      <c r="M147" s="73">
        <f>SUM(M7:M81)</f>
        <v>513</v>
      </c>
      <c r="N147" s="73">
        <f>SUM(N7:N81)</f>
        <v>19271</v>
      </c>
    </row>
    <row r="148" spans="3:14" x14ac:dyDescent="0.25">
      <c r="C148" s="73">
        <f>SUM(C82:C86)</f>
        <v>0</v>
      </c>
      <c r="D148" s="73">
        <f>SUM(D82:D86)</f>
        <v>0</v>
      </c>
      <c r="M148" s="73">
        <f>SUM(M82:M86)</f>
        <v>0</v>
      </c>
      <c r="N148" s="73">
        <f>SUM(N82:N86)</f>
        <v>0</v>
      </c>
    </row>
    <row r="149" spans="3:14" x14ac:dyDescent="0.25">
      <c r="C149" s="73">
        <f>SUM(C87:C143)</f>
        <v>0</v>
      </c>
      <c r="D149" s="73">
        <f>SUM(D87:D143)</f>
        <v>0</v>
      </c>
      <c r="M149" s="73">
        <f>SUM(M87:M143)</f>
        <v>0</v>
      </c>
      <c r="N149" s="73">
        <f>SUM(N87:N143)</f>
        <v>0</v>
      </c>
    </row>
  </sheetData>
  <mergeCells count="16">
    <mergeCell ref="O5:O6"/>
    <mergeCell ref="P5:P6"/>
    <mergeCell ref="Q5:Q6"/>
    <mergeCell ref="A11:B11"/>
    <mergeCell ref="P1:Q1"/>
    <mergeCell ref="A2:Q2"/>
    <mergeCell ref="A3:Q3"/>
    <mergeCell ref="A5:A6"/>
    <mergeCell ref="B5:B6"/>
    <mergeCell ref="C5:D5"/>
    <mergeCell ref="E5:F5"/>
    <mergeCell ref="G5:H5"/>
    <mergeCell ref="M5:M6"/>
    <mergeCell ref="N5:N6"/>
    <mergeCell ref="I5:J5"/>
    <mergeCell ref="K5:L5"/>
  </mergeCells>
  <printOptions horizontalCentered="1"/>
  <pageMargins left="0.98425196850393704" right="0.39370078740157483" top="0.39370078740157483" bottom="0.39370078740157483" header="0" footer="0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U148"/>
  <sheetViews>
    <sheetView view="pageBreakPreview" zoomScale="90" zoomScaleNormal="70" zoomScaleSheetLayoutView="90" workbookViewId="0">
      <selection activeCell="H12" sqref="H12"/>
    </sheetView>
  </sheetViews>
  <sheetFormatPr defaultRowHeight="12.75" x14ac:dyDescent="0.2"/>
  <cols>
    <col min="1" max="1" width="10.5703125" style="95" customWidth="1"/>
    <col min="2" max="2" width="5.42578125" style="95" customWidth="1"/>
    <col min="3" max="3" width="22.85546875" style="95" customWidth="1"/>
    <col min="4" max="4" width="15" style="112" customWidth="1"/>
    <col min="5" max="5" width="9" style="111" customWidth="1"/>
    <col min="6" max="6" width="15" style="112" customWidth="1"/>
    <col min="7" max="7" width="8.42578125" style="111" customWidth="1"/>
    <col min="8" max="8" width="14.7109375" style="112" customWidth="1"/>
    <col min="9" max="9" width="8.5703125" style="111" customWidth="1"/>
    <col min="10" max="10" width="17.85546875" style="112" customWidth="1"/>
    <col min="11" max="11" width="8.5703125" style="111" customWidth="1"/>
    <col min="12" max="12" width="8.85546875" style="95"/>
    <col min="13" max="13" width="14" style="95" bestFit="1" customWidth="1"/>
    <col min="14" max="16" width="8.85546875" style="95"/>
    <col min="17" max="17" width="8.85546875" style="388"/>
    <col min="18" max="18" width="14.140625" style="388" customWidth="1"/>
    <col min="19" max="19" width="14.5703125" style="388" customWidth="1"/>
    <col min="20" max="20" width="14.7109375" style="388" customWidth="1"/>
    <col min="21" max="21" width="12.5703125" style="388" bestFit="1" customWidth="1"/>
    <col min="22" max="257" width="8.85546875" style="95"/>
    <col min="258" max="258" width="6.28515625" style="95" customWidth="1"/>
    <col min="259" max="259" width="22.85546875" style="95" customWidth="1"/>
    <col min="260" max="260" width="15.5703125" style="95" customWidth="1"/>
    <col min="261" max="261" width="8.42578125" style="95" bestFit="1" customWidth="1"/>
    <col min="262" max="262" width="16" style="95" customWidth="1"/>
    <col min="263" max="263" width="8.42578125" style="95" customWidth="1"/>
    <col min="264" max="264" width="14.7109375" style="95" customWidth="1"/>
    <col min="265" max="265" width="8.5703125" style="95" customWidth="1"/>
    <col min="266" max="266" width="15.28515625" style="95" customWidth="1"/>
    <col min="267" max="267" width="8.5703125" style="95" customWidth="1"/>
    <col min="268" max="513" width="8.85546875" style="95"/>
    <col min="514" max="514" width="6.28515625" style="95" customWidth="1"/>
    <col min="515" max="515" width="22.85546875" style="95" customWidth="1"/>
    <col min="516" max="516" width="15.5703125" style="95" customWidth="1"/>
    <col min="517" max="517" width="8.42578125" style="95" bestFit="1" customWidth="1"/>
    <col min="518" max="518" width="16" style="95" customWidth="1"/>
    <col min="519" max="519" width="8.42578125" style="95" customWidth="1"/>
    <col min="520" max="520" width="14.7109375" style="95" customWidth="1"/>
    <col min="521" max="521" width="8.5703125" style="95" customWidth="1"/>
    <col min="522" max="522" width="15.28515625" style="95" customWidth="1"/>
    <col min="523" max="523" width="8.5703125" style="95" customWidth="1"/>
    <col min="524" max="769" width="8.85546875" style="95"/>
    <col min="770" max="770" width="6.28515625" style="95" customWidth="1"/>
    <col min="771" max="771" width="22.85546875" style="95" customWidth="1"/>
    <col min="772" max="772" width="15.5703125" style="95" customWidth="1"/>
    <col min="773" max="773" width="8.42578125" style="95" bestFit="1" customWidth="1"/>
    <col min="774" max="774" width="16" style="95" customWidth="1"/>
    <col min="775" max="775" width="8.42578125" style="95" customWidth="1"/>
    <col min="776" max="776" width="14.7109375" style="95" customWidth="1"/>
    <col min="777" max="777" width="8.5703125" style="95" customWidth="1"/>
    <col min="778" max="778" width="15.28515625" style="95" customWidth="1"/>
    <col min="779" max="779" width="8.5703125" style="95" customWidth="1"/>
    <col min="780" max="1025" width="8.85546875" style="95"/>
    <col min="1026" max="1026" width="6.28515625" style="95" customWidth="1"/>
    <col min="1027" max="1027" width="22.85546875" style="95" customWidth="1"/>
    <col min="1028" max="1028" width="15.5703125" style="95" customWidth="1"/>
    <col min="1029" max="1029" width="8.42578125" style="95" bestFit="1" customWidth="1"/>
    <col min="1030" max="1030" width="16" style="95" customWidth="1"/>
    <col min="1031" max="1031" width="8.42578125" style="95" customWidth="1"/>
    <col min="1032" max="1032" width="14.7109375" style="95" customWidth="1"/>
    <col min="1033" max="1033" width="8.5703125" style="95" customWidth="1"/>
    <col min="1034" max="1034" width="15.28515625" style="95" customWidth="1"/>
    <col min="1035" max="1035" width="8.5703125" style="95" customWidth="1"/>
    <col min="1036" max="1281" width="8.85546875" style="95"/>
    <col min="1282" max="1282" width="6.28515625" style="95" customWidth="1"/>
    <col min="1283" max="1283" width="22.85546875" style="95" customWidth="1"/>
    <col min="1284" max="1284" width="15.5703125" style="95" customWidth="1"/>
    <col min="1285" max="1285" width="8.42578125" style="95" bestFit="1" customWidth="1"/>
    <col min="1286" max="1286" width="16" style="95" customWidth="1"/>
    <col min="1287" max="1287" width="8.42578125" style="95" customWidth="1"/>
    <col min="1288" max="1288" width="14.7109375" style="95" customWidth="1"/>
    <col min="1289" max="1289" width="8.5703125" style="95" customWidth="1"/>
    <col min="1290" max="1290" width="15.28515625" style="95" customWidth="1"/>
    <col min="1291" max="1291" width="8.5703125" style="95" customWidth="1"/>
    <col min="1292" max="1537" width="8.85546875" style="95"/>
    <col min="1538" max="1538" width="6.28515625" style="95" customWidth="1"/>
    <col min="1539" max="1539" width="22.85546875" style="95" customWidth="1"/>
    <col min="1540" max="1540" width="15.5703125" style="95" customWidth="1"/>
    <col min="1541" max="1541" width="8.42578125" style="95" bestFit="1" customWidth="1"/>
    <col min="1542" max="1542" width="16" style="95" customWidth="1"/>
    <col min="1543" max="1543" width="8.42578125" style="95" customWidth="1"/>
    <col min="1544" max="1544" width="14.7109375" style="95" customWidth="1"/>
    <col min="1545" max="1545" width="8.5703125" style="95" customWidth="1"/>
    <col min="1546" max="1546" width="15.28515625" style="95" customWidth="1"/>
    <col min="1547" max="1547" width="8.5703125" style="95" customWidth="1"/>
    <col min="1548" max="1793" width="8.85546875" style="95"/>
    <col min="1794" max="1794" width="6.28515625" style="95" customWidth="1"/>
    <col min="1795" max="1795" width="22.85546875" style="95" customWidth="1"/>
    <col min="1796" max="1796" width="15.5703125" style="95" customWidth="1"/>
    <col min="1797" max="1797" width="8.42578125" style="95" bestFit="1" customWidth="1"/>
    <col min="1798" max="1798" width="16" style="95" customWidth="1"/>
    <col min="1799" max="1799" width="8.42578125" style="95" customWidth="1"/>
    <col min="1800" max="1800" width="14.7109375" style="95" customWidth="1"/>
    <col min="1801" max="1801" width="8.5703125" style="95" customWidth="1"/>
    <col min="1802" max="1802" width="15.28515625" style="95" customWidth="1"/>
    <col min="1803" max="1803" width="8.5703125" style="95" customWidth="1"/>
    <col min="1804" max="2049" width="8.85546875" style="95"/>
    <col min="2050" max="2050" width="6.28515625" style="95" customWidth="1"/>
    <col min="2051" max="2051" width="22.85546875" style="95" customWidth="1"/>
    <col min="2052" max="2052" width="15.5703125" style="95" customWidth="1"/>
    <col min="2053" max="2053" width="8.42578125" style="95" bestFit="1" customWidth="1"/>
    <col min="2054" max="2054" width="16" style="95" customWidth="1"/>
    <col min="2055" max="2055" width="8.42578125" style="95" customWidth="1"/>
    <col min="2056" max="2056" width="14.7109375" style="95" customWidth="1"/>
    <col min="2057" max="2057" width="8.5703125" style="95" customWidth="1"/>
    <col min="2058" max="2058" width="15.28515625" style="95" customWidth="1"/>
    <col min="2059" max="2059" width="8.5703125" style="95" customWidth="1"/>
    <col min="2060" max="2305" width="8.85546875" style="95"/>
    <col min="2306" max="2306" width="6.28515625" style="95" customWidth="1"/>
    <col min="2307" max="2307" width="22.85546875" style="95" customWidth="1"/>
    <col min="2308" max="2308" width="15.5703125" style="95" customWidth="1"/>
    <col min="2309" max="2309" width="8.42578125" style="95" bestFit="1" customWidth="1"/>
    <col min="2310" max="2310" width="16" style="95" customWidth="1"/>
    <col min="2311" max="2311" width="8.42578125" style="95" customWidth="1"/>
    <col min="2312" max="2312" width="14.7109375" style="95" customWidth="1"/>
    <col min="2313" max="2313" width="8.5703125" style="95" customWidth="1"/>
    <col min="2314" max="2314" width="15.28515625" style="95" customWidth="1"/>
    <col min="2315" max="2315" width="8.5703125" style="95" customWidth="1"/>
    <col min="2316" max="2561" width="8.85546875" style="95"/>
    <col min="2562" max="2562" width="6.28515625" style="95" customWidth="1"/>
    <col min="2563" max="2563" width="22.85546875" style="95" customWidth="1"/>
    <col min="2564" max="2564" width="15.5703125" style="95" customWidth="1"/>
    <col min="2565" max="2565" width="8.42578125" style="95" bestFit="1" customWidth="1"/>
    <col min="2566" max="2566" width="16" style="95" customWidth="1"/>
    <col min="2567" max="2567" width="8.42578125" style="95" customWidth="1"/>
    <col min="2568" max="2568" width="14.7109375" style="95" customWidth="1"/>
    <col min="2569" max="2569" width="8.5703125" style="95" customWidth="1"/>
    <col min="2570" max="2570" width="15.28515625" style="95" customWidth="1"/>
    <col min="2571" max="2571" width="8.5703125" style="95" customWidth="1"/>
    <col min="2572" max="2817" width="8.85546875" style="95"/>
    <col min="2818" max="2818" width="6.28515625" style="95" customWidth="1"/>
    <col min="2819" max="2819" width="22.85546875" style="95" customWidth="1"/>
    <col min="2820" max="2820" width="15.5703125" style="95" customWidth="1"/>
    <col min="2821" max="2821" width="8.42578125" style="95" bestFit="1" customWidth="1"/>
    <col min="2822" max="2822" width="16" style="95" customWidth="1"/>
    <col min="2823" max="2823" width="8.42578125" style="95" customWidth="1"/>
    <col min="2824" max="2824" width="14.7109375" style="95" customWidth="1"/>
    <col min="2825" max="2825" width="8.5703125" style="95" customWidth="1"/>
    <col min="2826" max="2826" width="15.28515625" style="95" customWidth="1"/>
    <col min="2827" max="2827" width="8.5703125" style="95" customWidth="1"/>
    <col min="2828" max="3073" width="8.85546875" style="95"/>
    <col min="3074" max="3074" width="6.28515625" style="95" customWidth="1"/>
    <col min="3075" max="3075" width="22.85546875" style="95" customWidth="1"/>
    <col min="3076" max="3076" width="15.5703125" style="95" customWidth="1"/>
    <col min="3077" max="3077" width="8.42578125" style="95" bestFit="1" customWidth="1"/>
    <col min="3078" max="3078" width="16" style="95" customWidth="1"/>
    <col min="3079" max="3079" width="8.42578125" style="95" customWidth="1"/>
    <col min="3080" max="3080" width="14.7109375" style="95" customWidth="1"/>
    <col min="3081" max="3081" width="8.5703125" style="95" customWidth="1"/>
    <col min="3082" max="3082" width="15.28515625" style="95" customWidth="1"/>
    <col min="3083" max="3083" width="8.5703125" style="95" customWidth="1"/>
    <col min="3084" max="3329" width="8.85546875" style="95"/>
    <col min="3330" max="3330" width="6.28515625" style="95" customWidth="1"/>
    <col min="3331" max="3331" width="22.85546875" style="95" customWidth="1"/>
    <col min="3332" max="3332" width="15.5703125" style="95" customWidth="1"/>
    <col min="3333" max="3333" width="8.42578125" style="95" bestFit="1" customWidth="1"/>
    <col min="3334" max="3334" width="16" style="95" customWidth="1"/>
    <col min="3335" max="3335" width="8.42578125" style="95" customWidth="1"/>
    <col min="3336" max="3336" width="14.7109375" style="95" customWidth="1"/>
    <col min="3337" max="3337" width="8.5703125" style="95" customWidth="1"/>
    <col min="3338" max="3338" width="15.28515625" style="95" customWidth="1"/>
    <col min="3339" max="3339" width="8.5703125" style="95" customWidth="1"/>
    <col min="3340" max="3585" width="8.85546875" style="95"/>
    <col min="3586" max="3586" width="6.28515625" style="95" customWidth="1"/>
    <col min="3587" max="3587" width="22.85546875" style="95" customWidth="1"/>
    <col min="3588" max="3588" width="15.5703125" style="95" customWidth="1"/>
    <col min="3589" max="3589" width="8.42578125" style="95" bestFit="1" customWidth="1"/>
    <col min="3590" max="3590" width="16" style="95" customWidth="1"/>
    <col min="3591" max="3591" width="8.42578125" style="95" customWidth="1"/>
    <col min="3592" max="3592" width="14.7109375" style="95" customWidth="1"/>
    <col min="3593" max="3593" width="8.5703125" style="95" customWidth="1"/>
    <col min="3594" max="3594" width="15.28515625" style="95" customWidth="1"/>
    <col min="3595" max="3595" width="8.5703125" style="95" customWidth="1"/>
    <col min="3596" max="3841" width="8.85546875" style="95"/>
    <col min="3842" max="3842" width="6.28515625" style="95" customWidth="1"/>
    <col min="3843" max="3843" width="22.85546875" style="95" customWidth="1"/>
    <col min="3844" max="3844" width="15.5703125" style="95" customWidth="1"/>
    <col min="3845" max="3845" width="8.42578125" style="95" bestFit="1" customWidth="1"/>
    <col min="3846" max="3846" width="16" style="95" customWidth="1"/>
    <col min="3847" max="3847" width="8.42578125" style="95" customWidth="1"/>
    <col min="3848" max="3848" width="14.7109375" style="95" customWidth="1"/>
    <col min="3849" max="3849" width="8.5703125" style="95" customWidth="1"/>
    <col min="3850" max="3850" width="15.28515625" style="95" customWidth="1"/>
    <col min="3851" max="3851" width="8.5703125" style="95" customWidth="1"/>
    <col min="3852" max="4097" width="8.85546875" style="95"/>
    <col min="4098" max="4098" width="6.28515625" style="95" customWidth="1"/>
    <col min="4099" max="4099" width="22.85546875" style="95" customWidth="1"/>
    <col min="4100" max="4100" width="15.5703125" style="95" customWidth="1"/>
    <col min="4101" max="4101" width="8.42578125" style="95" bestFit="1" customWidth="1"/>
    <col min="4102" max="4102" width="16" style="95" customWidth="1"/>
    <col min="4103" max="4103" width="8.42578125" style="95" customWidth="1"/>
    <col min="4104" max="4104" width="14.7109375" style="95" customWidth="1"/>
    <col min="4105" max="4105" width="8.5703125" style="95" customWidth="1"/>
    <col min="4106" max="4106" width="15.28515625" style="95" customWidth="1"/>
    <col min="4107" max="4107" width="8.5703125" style="95" customWidth="1"/>
    <col min="4108" max="4353" width="8.85546875" style="95"/>
    <col min="4354" max="4354" width="6.28515625" style="95" customWidth="1"/>
    <col min="4355" max="4355" width="22.85546875" style="95" customWidth="1"/>
    <col min="4356" max="4356" width="15.5703125" style="95" customWidth="1"/>
    <col min="4357" max="4357" width="8.42578125" style="95" bestFit="1" customWidth="1"/>
    <col min="4358" max="4358" width="16" style="95" customWidth="1"/>
    <col min="4359" max="4359" width="8.42578125" style="95" customWidth="1"/>
    <col min="4360" max="4360" width="14.7109375" style="95" customWidth="1"/>
    <col min="4361" max="4361" width="8.5703125" style="95" customWidth="1"/>
    <col min="4362" max="4362" width="15.28515625" style="95" customWidth="1"/>
    <col min="4363" max="4363" width="8.5703125" style="95" customWidth="1"/>
    <col min="4364" max="4609" width="8.85546875" style="95"/>
    <col min="4610" max="4610" width="6.28515625" style="95" customWidth="1"/>
    <col min="4611" max="4611" width="22.85546875" style="95" customWidth="1"/>
    <col min="4612" max="4612" width="15.5703125" style="95" customWidth="1"/>
    <col min="4613" max="4613" width="8.42578125" style="95" bestFit="1" customWidth="1"/>
    <col min="4614" max="4614" width="16" style="95" customWidth="1"/>
    <col min="4615" max="4615" width="8.42578125" style="95" customWidth="1"/>
    <col min="4616" max="4616" width="14.7109375" style="95" customWidth="1"/>
    <col min="4617" max="4617" width="8.5703125" style="95" customWidth="1"/>
    <col min="4618" max="4618" width="15.28515625" style="95" customWidth="1"/>
    <col min="4619" max="4619" width="8.5703125" style="95" customWidth="1"/>
    <col min="4620" max="4865" width="8.85546875" style="95"/>
    <col min="4866" max="4866" width="6.28515625" style="95" customWidth="1"/>
    <col min="4867" max="4867" width="22.85546875" style="95" customWidth="1"/>
    <col min="4868" max="4868" width="15.5703125" style="95" customWidth="1"/>
    <col min="4869" max="4869" width="8.42578125" style="95" bestFit="1" customWidth="1"/>
    <col min="4870" max="4870" width="16" style="95" customWidth="1"/>
    <col min="4871" max="4871" width="8.42578125" style="95" customWidth="1"/>
    <col min="4872" max="4872" width="14.7109375" style="95" customWidth="1"/>
    <col min="4873" max="4873" width="8.5703125" style="95" customWidth="1"/>
    <col min="4874" max="4874" width="15.28515625" style="95" customWidth="1"/>
    <col min="4875" max="4875" width="8.5703125" style="95" customWidth="1"/>
    <col min="4876" max="5121" width="8.85546875" style="95"/>
    <col min="5122" max="5122" width="6.28515625" style="95" customWidth="1"/>
    <col min="5123" max="5123" width="22.85546875" style="95" customWidth="1"/>
    <col min="5124" max="5124" width="15.5703125" style="95" customWidth="1"/>
    <col min="5125" max="5125" width="8.42578125" style="95" bestFit="1" customWidth="1"/>
    <col min="5126" max="5126" width="16" style="95" customWidth="1"/>
    <col min="5127" max="5127" width="8.42578125" style="95" customWidth="1"/>
    <col min="5128" max="5128" width="14.7109375" style="95" customWidth="1"/>
    <col min="5129" max="5129" width="8.5703125" style="95" customWidth="1"/>
    <col min="5130" max="5130" width="15.28515625" style="95" customWidth="1"/>
    <col min="5131" max="5131" width="8.5703125" style="95" customWidth="1"/>
    <col min="5132" max="5377" width="8.85546875" style="95"/>
    <col min="5378" max="5378" width="6.28515625" style="95" customWidth="1"/>
    <col min="5379" max="5379" width="22.85546875" style="95" customWidth="1"/>
    <col min="5380" max="5380" width="15.5703125" style="95" customWidth="1"/>
    <col min="5381" max="5381" width="8.42578125" style="95" bestFit="1" customWidth="1"/>
    <col min="5382" max="5382" width="16" style="95" customWidth="1"/>
    <col min="5383" max="5383" width="8.42578125" style="95" customWidth="1"/>
    <col min="5384" max="5384" width="14.7109375" style="95" customWidth="1"/>
    <col min="5385" max="5385" width="8.5703125" style="95" customWidth="1"/>
    <col min="5386" max="5386" width="15.28515625" style="95" customWidth="1"/>
    <col min="5387" max="5387" width="8.5703125" style="95" customWidth="1"/>
    <col min="5388" max="5633" width="8.85546875" style="95"/>
    <col min="5634" max="5634" width="6.28515625" style="95" customWidth="1"/>
    <col min="5635" max="5635" width="22.85546875" style="95" customWidth="1"/>
    <col min="5636" max="5636" width="15.5703125" style="95" customWidth="1"/>
    <col min="5637" max="5637" width="8.42578125" style="95" bestFit="1" customWidth="1"/>
    <col min="5638" max="5638" width="16" style="95" customWidth="1"/>
    <col min="5639" max="5639" width="8.42578125" style="95" customWidth="1"/>
    <col min="5640" max="5640" width="14.7109375" style="95" customWidth="1"/>
    <col min="5641" max="5641" width="8.5703125" style="95" customWidth="1"/>
    <col min="5642" max="5642" width="15.28515625" style="95" customWidth="1"/>
    <col min="5643" max="5643" width="8.5703125" style="95" customWidth="1"/>
    <col min="5644" max="5889" width="8.85546875" style="95"/>
    <col min="5890" max="5890" width="6.28515625" style="95" customWidth="1"/>
    <col min="5891" max="5891" width="22.85546875" style="95" customWidth="1"/>
    <col min="5892" max="5892" width="15.5703125" style="95" customWidth="1"/>
    <col min="5893" max="5893" width="8.42578125" style="95" bestFit="1" customWidth="1"/>
    <col min="5894" max="5894" width="16" style="95" customWidth="1"/>
    <col min="5895" max="5895" width="8.42578125" style="95" customWidth="1"/>
    <col min="5896" max="5896" width="14.7109375" style="95" customWidth="1"/>
    <col min="5897" max="5897" width="8.5703125" style="95" customWidth="1"/>
    <col min="5898" max="5898" width="15.28515625" style="95" customWidth="1"/>
    <col min="5899" max="5899" width="8.5703125" style="95" customWidth="1"/>
    <col min="5900" max="6145" width="8.85546875" style="95"/>
    <col min="6146" max="6146" width="6.28515625" style="95" customWidth="1"/>
    <col min="6147" max="6147" width="22.85546875" style="95" customWidth="1"/>
    <col min="6148" max="6148" width="15.5703125" style="95" customWidth="1"/>
    <col min="6149" max="6149" width="8.42578125" style="95" bestFit="1" customWidth="1"/>
    <col min="6150" max="6150" width="16" style="95" customWidth="1"/>
    <col min="6151" max="6151" width="8.42578125" style="95" customWidth="1"/>
    <col min="6152" max="6152" width="14.7109375" style="95" customWidth="1"/>
    <col min="6153" max="6153" width="8.5703125" style="95" customWidth="1"/>
    <col min="6154" max="6154" width="15.28515625" style="95" customWidth="1"/>
    <col min="6155" max="6155" width="8.5703125" style="95" customWidth="1"/>
    <col min="6156" max="6401" width="8.85546875" style="95"/>
    <col min="6402" max="6402" width="6.28515625" style="95" customWidth="1"/>
    <col min="6403" max="6403" width="22.85546875" style="95" customWidth="1"/>
    <col min="6404" max="6404" width="15.5703125" style="95" customWidth="1"/>
    <col min="6405" max="6405" width="8.42578125" style="95" bestFit="1" customWidth="1"/>
    <col min="6406" max="6406" width="16" style="95" customWidth="1"/>
    <col min="6407" max="6407" width="8.42578125" style="95" customWidth="1"/>
    <col min="6408" max="6408" width="14.7109375" style="95" customWidth="1"/>
    <col min="6409" max="6409" width="8.5703125" style="95" customWidth="1"/>
    <col min="6410" max="6410" width="15.28515625" style="95" customWidth="1"/>
    <col min="6411" max="6411" width="8.5703125" style="95" customWidth="1"/>
    <col min="6412" max="6657" width="8.85546875" style="95"/>
    <col min="6658" max="6658" width="6.28515625" style="95" customWidth="1"/>
    <col min="6659" max="6659" width="22.85546875" style="95" customWidth="1"/>
    <col min="6660" max="6660" width="15.5703125" style="95" customWidth="1"/>
    <col min="6661" max="6661" width="8.42578125" style="95" bestFit="1" customWidth="1"/>
    <col min="6662" max="6662" width="16" style="95" customWidth="1"/>
    <col min="6663" max="6663" width="8.42578125" style="95" customWidth="1"/>
    <col min="6664" max="6664" width="14.7109375" style="95" customWidth="1"/>
    <col min="6665" max="6665" width="8.5703125" style="95" customWidth="1"/>
    <col min="6666" max="6666" width="15.28515625" style="95" customWidth="1"/>
    <col min="6667" max="6667" width="8.5703125" style="95" customWidth="1"/>
    <col min="6668" max="6913" width="8.85546875" style="95"/>
    <col min="6914" max="6914" width="6.28515625" style="95" customWidth="1"/>
    <col min="6915" max="6915" width="22.85546875" style="95" customWidth="1"/>
    <col min="6916" max="6916" width="15.5703125" style="95" customWidth="1"/>
    <col min="6917" max="6917" width="8.42578125" style="95" bestFit="1" customWidth="1"/>
    <col min="6918" max="6918" width="16" style="95" customWidth="1"/>
    <col min="6919" max="6919" width="8.42578125" style="95" customWidth="1"/>
    <col min="6920" max="6920" width="14.7109375" style="95" customWidth="1"/>
    <col min="6921" max="6921" width="8.5703125" style="95" customWidth="1"/>
    <col min="6922" max="6922" width="15.28515625" style="95" customWidth="1"/>
    <col min="6923" max="6923" width="8.5703125" style="95" customWidth="1"/>
    <col min="6924" max="7169" width="8.85546875" style="95"/>
    <col min="7170" max="7170" width="6.28515625" style="95" customWidth="1"/>
    <col min="7171" max="7171" width="22.85546875" style="95" customWidth="1"/>
    <col min="7172" max="7172" width="15.5703125" style="95" customWidth="1"/>
    <col min="7173" max="7173" width="8.42578125" style="95" bestFit="1" customWidth="1"/>
    <col min="7174" max="7174" width="16" style="95" customWidth="1"/>
    <col min="7175" max="7175" width="8.42578125" style="95" customWidth="1"/>
    <col min="7176" max="7176" width="14.7109375" style="95" customWidth="1"/>
    <col min="7177" max="7177" width="8.5703125" style="95" customWidth="1"/>
    <col min="7178" max="7178" width="15.28515625" style="95" customWidth="1"/>
    <col min="7179" max="7179" width="8.5703125" style="95" customWidth="1"/>
    <col min="7180" max="7425" width="8.85546875" style="95"/>
    <col min="7426" max="7426" width="6.28515625" style="95" customWidth="1"/>
    <col min="7427" max="7427" width="22.85546875" style="95" customWidth="1"/>
    <col min="7428" max="7428" width="15.5703125" style="95" customWidth="1"/>
    <col min="7429" max="7429" width="8.42578125" style="95" bestFit="1" customWidth="1"/>
    <col min="7430" max="7430" width="16" style="95" customWidth="1"/>
    <col min="7431" max="7431" width="8.42578125" style="95" customWidth="1"/>
    <col min="7432" max="7432" width="14.7109375" style="95" customWidth="1"/>
    <col min="7433" max="7433" width="8.5703125" style="95" customWidth="1"/>
    <col min="7434" max="7434" width="15.28515625" style="95" customWidth="1"/>
    <col min="7435" max="7435" width="8.5703125" style="95" customWidth="1"/>
    <col min="7436" max="7681" width="8.85546875" style="95"/>
    <col min="7682" max="7682" width="6.28515625" style="95" customWidth="1"/>
    <col min="7683" max="7683" width="22.85546875" style="95" customWidth="1"/>
    <col min="7684" max="7684" width="15.5703125" style="95" customWidth="1"/>
    <col min="7685" max="7685" width="8.42578125" style="95" bestFit="1" customWidth="1"/>
    <col min="7686" max="7686" width="16" style="95" customWidth="1"/>
    <col min="7687" max="7687" width="8.42578125" style="95" customWidth="1"/>
    <col min="7688" max="7688" width="14.7109375" style="95" customWidth="1"/>
    <col min="7689" max="7689" width="8.5703125" style="95" customWidth="1"/>
    <col min="7690" max="7690" width="15.28515625" style="95" customWidth="1"/>
    <col min="7691" max="7691" width="8.5703125" style="95" customWidth="1"/>
    <col min="7692" max="7937" width="8.85546875" style="95"/>
    <col min="7938" max="7938" width="6.28515625" style="95" customWidth="1"/>
    <col min="7939" max="7939" width="22.85546875" style="95" customWidth="1"/>
    <col min="7940" max="7940" width="15.5703125" style="95" customWidth="1"/>
    <col min="7941" max="7941" width="8.42578125" style="95" bestFit="1" customWidth="1"/>
    <col min="7942" max="7942" width="16" style="95" customWidth="1"/>
    <col min="7943" max="7943" width="8.42578125" style="95" customWidth="1"/>
    <col min="7944" max="7944" width="14.7109375" style="95" customWidth="1"/>
    <col min="7945" max="7945" width="8.5703125" style="95" customWidth="1"/>
    <col min="7946" max="7946" width="15.28515625" style="95" customWidth="1"/>
    <col min="7947" max="7947" width="8.5703125" style="95" customWidth="1"/>
    <col min="7948" max="8193" width="8.85546875" style="95"/>
    <col min="8194" max="8194" width="6.28515625" style="95" customWidth="1"/>
    <col min="8195" max="8195" width="22.85546875" style="95" customWidth="1"/>
    <col min="8196" max="8196" width="15.5703125" style="95" customWidth="1"/>
    <col min="8197" max="8197" width="8.42578125" style="95" bestFit="1" customWidth="1"/>
    <col min="8198" max="8198" width="16" style="95" customWidth="1"/>
    <col min="8199" max="8199" width="8.42578125" style="95" customWidth="1"/>
    <col min="8200" max="8200" width="14.7109375" style="95" customWidth="1"/>
    <col min="8201" max="8201" width="8.5703125" style="95" customWidth="1"/>
    <col min="8202" max="8202" width="15.28515625" style="95" customWidth="1"/>
    <col min="8203" max="8203" width="8.5703125" style="95" customWidth="1"/>
    <col min="8204" max="8449" width="8.85546875" style="95"/>
    <col min="8450" max="8450" width="6.28515625" style="95" customWidth="1"/>
    <col min="8451" max="8451" width="22.85546875" style="95" customWidth="1"/>
    <col min="8452" max="8452" width="15.5703125" style="95" customWidth="1"/>
    <col min="8453" max="8453" width="8.42578125" style="95" bestFit="1" customWidth="1"/>
    <col min="8454" max="8454" width="16" style="95" customWidth="1"/>
    <col min="8455" max="8455" width="8.42578125" style="95" customWidth="1"/>
    <col min="8456" max="8456" width="14.7109375" style="95" customWidth="1"/>
    <col min="8457" max="8457" width="8.5703125" style="95" customWidth="1"/>
    <col min="8458" max="8458" width="15.28515625" style="95" customWidth="1"/>
    <col min="8459" max="8459" width="8.5703125" style="95" customWidth="1"/>
    <col min="8460" max="8705" width="8.85546875" style="95"/>
    <col min="8706" max="8706" width="6.28515625" style="95" customWidth="1"/>
    <col min="8707" max="8707" width="22.85546875" style="95" customWidth="1"/>
    <col min="8708" max="8708" width="15.5703125" style="95" customWidth="1"/>
    <col min="8709" max="8709" width="8.42578125" style="95" bestFit="1" customWidth="1"/>
    <col min="8710" max="8710" width="16" style="95" customWidth="1"/>
    <col min="8711" max="8711" width="8.42578125" style="95" customWidth="1"/>
    <col min="8712" max="8712" width="14.7109375" style="95" customWidth="1"/>
    <col min="8713" max="8713" width="8.5703125" style="95" customWidth="1"/>
    <col min="8714" max="8714" width="15.28515625" style="95" customWidth="1"/>
    <col min="8715" max="8715" width="8.5703125" style="95" customWidth="1"/>
    <col min="8716" max="8961" width="8.85546875" style="95"/>
    <col min="8962" max="8962" width="6.28515625" style="95" customWidth="1"/>
    <col min="8963" max="8963" width="22.85546875" style="95" customWidth="1"/>
    <col min="8964" max="8964" width="15.5703125" style="95" customWidth="1"/>
    <col min="8965" max="8965" width="8.42578125" style="95" bestFit="1" customWidth="1"/>
    <col min="8966" max="8966" width="16" style="95" customWidth="1"/>
    <col min="8967" max="8967" width="8.42578125" style="95" customWidth="1"/>
    <col min="8968" max="8968" width="14.7109375" style="95" customWidth="1"/>
    <col min="8969" max="8969" width="8.5703125" style="95" customWidth="1"/>
    <col min="8970" max="8970" width="15.28515625" style="95" customWidth="1"/>
    <col min="8971" max="8971" width="8.5703125" style="95" customWidth="1"/>
    <col min="8972" max="9217" width="8.85546875" style="95"/>
    <col min="9218" max="9218" width="6.28515625" style="95" customWidth="1"/>
    <col min="9219" max="9219" width="22.85546875" style="95" customWidth="1"/>
    <col min="9220" max="9220" width="15.5703125" style="95" customWidth="1"/>
    <col min="9221" max="9221" width="8.42578125" style="95" bestFit="1" customWidth="1"/>
    <col min="9222" max="9222" width="16" style="95" customWidth="1"/>
    <col min="9223" max="9223" width="8.42578125" style="95" customWidth="1"/>
    <col min="9224" max="9224" width="14.7109375" style="95" customWidth="1"/>
    <col min="9225" max="9225" width="8.5703125" style="95" customWidth="1"/>
    <col min="9226" max="9226" width="15.28515625" style="95" customWidth="1"/>
    <col min="9227" max="9227" width="8.5703125" style="95" customWidth="1"/>
    <col min="9228" max="9473" width="8.85546875" style="95"/>
    <col min="9474" max="9474" width="6.28515625" style="95" customWidth="1"/>
    <col min="9475" max="9475" width="22.85546875" style="95" customWidth="1"/>
    <col min="9476" max="9476" width="15.5703125" style="95" customWidth="1"/>
    <col min="9477" max="9477" width="8.42578125" style="95" bestFit="1" customWidth="1"/>
    <col min="9478" max="9478" width="16" style="95" customWidth="1"/>
    <col min="9479" max="9479" width="8.42578125" style="95" customWidth="1"/>
    <col min="9480" max="9480" width="14.7109375" style="95" customWidth="1"/>
    <col min="9481" max="9481" width="8.5703125" style="95" customWidth="1"/>
    <col min="9482" max="9482" width="15.28515625" style="95" customWidth="1"/>
    <col min="9483" max="9483" width="8.5703125" style="95" customWidth="1"/>
    <col min="9484" max="9729" width="8.85546875" style="95"/>
    <col min="9730" max="9730" width="6.28515625" style="95" customWidth="1"/>
    <col min="9731" max="9731" width="22.85546875" style="95" customWidth="1"/>
    <col min="9732" max="9732" width="15.5703125" style="95" customWidth="1"/>
    <col min="9733" max="9733" width="8.42578125" style="95" bestFit="1" customWidth="1"/>
    <col min="9734" max="9734" width="16" style="95" customWidth="1"/>
    <col min="9735" max="9735" width="8.42578125" style="95" customWidth="1"/>
    <col min="9736" max="9736" width="14.7109375" style="95" customWidth="1"/>
    <col min="9737" max="9737" width="8.5703125" style="95" customWidth="1"/>
    <col min="9738" max="9738" width="15.28515625" style="95" customWidth="1"/>
    <col min="9739" max="9739" width="8.5703125" style="95" customWidth="1"/>
    <col min="9740" max="9985" width="8.85546875" style="95"/>
    <col min="9986" max="9986" width="6.28515625" style="95" customWidth="1"/>
    <col min="9987" max="9987" width="22.85546875" style="95" customWidth="1"/>
    <col min="9988" max="9988" width="15.5703125" style="95" customWidth="1"/>
    <col min="9989" max="9989" width="8.42578125" style="95" bestFit="1" customWidth="1"/>
    <col min="9990" max="9990" width="16" style="95" customWidth="1"/>
    <col min="9991" max="9991" width="8.42578125" style="95" customWidth="1"/>
    <col min="9992" max="9992" width="14.7109375" style="95" customWidth="1"/>
    <col min="9993" max="9993" width="8.5703125" style="95" customWidth="1"/>
    <col min="9994" max="9994" width="15.28515625" style="95" customWidth="1"/>
    <col min="9995" max="9995" width="8.5703125" style="95" customWidth="1"/>
    <col min="9996" max="10241" width="8.85546875" style="95"/>
    <col min="10242" max="10242" width="6.28515625" style="95" customWidth="1"/>
    <col min="10243" max="10243" width="22.85546875" style="95" customWidth="1"/>
    <col min="10244" max="10244" width="15.5703125" style="95" customWidth="1"/>
    <col min="10245" max="10245" width="8.42578125" style="95" bestFit="1" customWidth="1"/>
    <col min="10246" max="10246" width="16" style="95" customWidth="1"/>
    <col min="10247" max="10247" width="8.42578125" style="95" customWidth="1"/>
    <col min="10248" max="10248" width="14.7109375" style="95" customWidth="1"/>
    <col min="10249" max="10249" width="8.5703125" style="95" customWidth="1"/>
    <col min="10250" max="10250" width="15.28515625" style="95" customWidth="1"/>
    <col min="10251" max="10251" width="8.5703125" style="95" customWidth="1"/>
    <col min="10252" max="10497" width="8.85546875" style="95"/>
    <col min="10498" max="10498" width="6.28515625" style="95" customWidth="1"/>
    <col min="10499" max="10499" width="22.85546875" style="95" customWidth="1"/>
    <col min="10500" max="10500" width="15.5703125" style="95" customWidth="1"/>
    <col min="10501" max="10501" width="8.42578125" style="95" bestFit="1" customWidth="1"/>
    <col min="10502" max="10502" width="16" style="95" customWidth="1"/>
    <col min="10503" max="10503" width="8.42578125" style="95" customWidth="1"/>
    <col min="10504" max="10504" width="14.7109375" style="95" customWidth="1"/>
    <col min="10505" max="10505" width="8.5703125" style="95" customWidth="1"/>
    <col min="10506" max="10506" width="15.28515625" style="95" customWidth="1"/>
    <col min="10507" max="10507" width="8.5703125" style="95" customWidth="1"/>
    <col min="10508" max="10753" width="8.85546875" style="95"/>
    <col min="10754" max="10754" width="6.28515625" style="95" customWidth="1"/>
    <col min="10755" max="10755" width="22.85546875" style="95" customWidth="1"/>
    <col min="10756" max="10756" width="15.5703125" style="95" customWidth="1"/>
    <col min="10757" max="10757" width="8.42578125" style="95" bestFit="1" customWidth="1"/>
    <col min="10758" max="10758" width="16" style="95" customWidth="1"/>
    <col min="10759" max="10759" width="8.42578125" style="95" customWidth="1"/>
    <col min="10760" max="10760" width="14.7109375" style="95" customWidth="1"/>
    <col min="10761" max="10761" width="8.5703125" style="95" customWidth="1"/>
    <col min="10762" max="10762" width="15.28515625" style="95" customWidth="1"/>
    <col min="10763" max="10763" width="8.5703125" style="95" customWidth="1"/>
    <col min="10764" max="11009" width="8.85546875" style="95"/>
    <col min="11010" max="11010" width="6.28515625" style="95" customWidth="1"/>
    <col min="11011" max="11011" width="22.85546875" style="95" customWidth="1"/>
    <col min="11012" max="11012" width="15.5703125" style="95" customWidth="1"/>
    <col min="11013" max="11013" width="8.42578125" style="95" bestFit="1" customWidth="1"/>
    <col min="11014" max="11014" width="16" style="95" customWidth="1"/>
    <col min="11015" max="11015" width="8.42578125" style="95" customWidth="1"/>
    <col min="11016" max="11016" width="14.7109375" style="95" customWidth="1"/>
    <col min="11017" max="11017" width="8.5703125" style="95" customWidth="1"/>
    <col min="11018" max="11018" width="15.28515625" style="95" customWidth="1"/>
    <col min="11019" max="11019" width="8.5703125" style="95" customWidth="1"/>
    <col min="11020" max="11265" width="8.85546875" style="95"/>
    <col min="11266" max="11266" width="6.28515625" style="95" customWidth="1"/>
    <col min="11267" max="11267" width="22.85546875" style="95" customWidth="1"/>
    <col min="11268" max="11268" width="15.5703125" style="95" customWidth="1"/>
    <col min="11269" max="11269" width="8.42578125" style="95" bestFit="1" customWidth="1"/>
    <col min="11270" max="11270" width="16" style="95" customWidth="1"/>
    <col min="11271" max="11271" width="8.42578125" style="95" customWidth="1"/>
    <col min="11272" max="11272" width="14.7109375" style="95" customWidth="1"/>
    <col min="11273" max="11273" width="8.5703125" style="95" customWidth="1"/>
    <col min="11274" max="11274" width="15.28515625" style="95" customWidth="1"/>
    <col min="11275" max="11275" width="8.5703125" style="95" customWidth="1"/>
    <col min="11276" max="11521" width="8.85546875" style="95"/>
    <col min="11522" max="11522" width="6.28515625" style="95" customWidth="1"/>
    <col min="11523" max="11523" width="22.85546875" style="95" customWidth="1"/>
    <col min="11524" max="11524" width="15.5703125" style="95" customWidth="1"/>
    <col min="11525" max="11525" width="8.42578125" style="95" bestFit="1" customWidth="1"/>
    <col min="11526" max="11526" width="16" style="95" customWidth="1"/>
    <col min="11527" max="11527" width="8.42578125" style="95" customWidth="1"/>
    <col min="11528" max="11528" width="14.7109375" style="95" customWidth="1"/>
    <col min="11529" max="11529" width="8.5703125" style="95" customWidth="1"/>
    <col min="11530" max="11530" width="15.28515625" style="95" customWidth="1"/>
    <col min="11531" max="11531" width="8.5703125" style="95" customWidth="1"/>
    <col min="11532" max="11777" width="8.85546875" style="95"/>
    <col min="11778" max="11778" width="6.28515625" style="95" customWidth="1"/>
    <col min="11779" max="11779" width="22.85546875" style="95" customWidth="1"/>
    <col min="11780" max="11780" width="15.5703125" style="95" customWidth="1"/>
    <col min="11781" max="11781" width="8.42578125" style="95" bestFit="1" customWidth="1"/>
    <col min="11782" max="11782" width="16" style="95" customWidth="1"/>
    <col min="11783" max="11783" width="8.42578125" style="95" customWidth="1"/>
    <col min="11784" max="11784" width="14.7109375" style="95" customWidth="1"/>
    <col min="11785" max="11785" width="8.5703125" style="95" customWidth="1"/>
    <col min="11786" max="11786" width="15.28515625" style="95" customWidth="1"/>
    <col min="11787" max="11787" width="8.5703125" style="95" customWidth="1"/>
    <col min="11788" max="12033" width="8.85546875" style="95"/>
    <col min="12034" max="12034" width="6.28515625" style="95" customWidth="1"/>
    <col min="12035" max="12035" width="22.85546875" style="95" customWidth="1"/>
    <col min="12036" max="12036" width="15.5703125" style="95" customWidth="1"/>
    <col min="12037" max="12037" width="8.42578125" style="95" bestFit="1" customWidth="1"/>
    <col min="12038" max="12038" width="16" style="95" customWidth="1"/>
    <col min="12039" max="12039" width="8.42578125" style="95" customWidth="1"/>
    <col min="12040" max="12040" width="14.7109375" style="95" customWidth="1"/>
    <col min="12041" max="12041" width="8.5703125" style="95" customWidth="1"/>
    <col min="12042" max="12042" width="15.28515625" style="95" customWidth="1"/>
    <col min="12043" max="12043" width="8.5703125" style="95" customWidth="1"/>
    <col min="12044" max="12289" width="8.85546875" style="95"/>
    <col min="12290" max="12290" width="6.28515625" style="95" customWidth="1"/>
    <col min="12291" max="12291" width="22.85546875" style="95" customWidth="1"/>
    <col min="12292" max="12292" width="15.5703125" style="95" customWidth="1"/>
    <col min="12293" max="12293" width="8.42578125" style="95" bestFit="1" customWidth="1"/>
    <col min="12294" max="12294" width="16" style="95" customWidth="1"/>
    <col min="12295" max="12295" width="8.42578125" style="95" customWidth="1"/>
    <col min="12296" max="12296" width="14.7109375" style="95" customWidth="1"/>
    <col min="12297" max="12297" width="8.5703125" style="95" customWidth="1"/>
    <col min="12298" max="12298" width="15.28515625" style="95" customWidth="1"/>
    <col min="12299" max="12299" width="8.5703125" style="95" customWidth="1"/>
    <col min="12300" max="12545" width="8.85546875" style="95"/>
    <col min="12546" max="12546" width="6.28515625" style="95" customWidth="1"/>
    <col min="12547" max="12547" width="22.85546875" style="95" customWidth="1"/>
    <col min="12548" max="12548" width="15.5703125" style="95" customWidth="1"/>
    <col min="12549" max="12549" width="8.42578125" style="95" bestFit="1" customWidth="1"/>
    <col min="12550" max="12550" width="16" style="95" customWidth="1"/>
    <col min="12551" max="12551" width="8.42578125" style="95" customWidth="1"/>
    <col min="12552" max="12552" width="14.7109375" style="95" customWidth="1"/>
    <col min="12553" max="12553" width="8.5703125" style="95" customWidth="1"/>
    <col min="12554" max="12554" width="15.28515625" style="95" customWidth="1"/>
    <col min="12555" max="12555" width="8.5703125" style="95" customWidth="1"/>
    <col min="12556" max="12801" width="8.85546875" style="95"/>
    <col min="12802" max="12802" width="6.28515625" style="95" customWidth="1"/>
    <col min="12803" max="12803" width="22.85546875" style="95" customWidth="1"/>
    <col min="12804" max="12804" width="15.5703125" style="95" customWidth="1"/>
    <col min="12805" max="12805" width="8.42578125" style="95" bestFit="1" customWidth="1"/>
    <col min="12806" max="12806" width="16" style="95" customWidth="1"/>
    <col min="12807" max="12807" width="8.42578125" style="95" customWidth="1"/>
    <col min="12808" max="12808" width="14.7109375" style="95" customWidth="1"/>
    <col min="12809" max="12809" width="8.5703125" style="95" customWidth="1"/>
    <col min="12810" max="12810" width="15.28515625" style="95" customWidth="1"/>
    <col min="12811" max="12811" width="8.5703125" style="95" customWidth="1"/>
    <col min="12812" max="13057" width="8.85546875" style="95"/>
    <col min="13058" max="13058" width="6.28515625" style="95" customWidth="1"/>
    <col min="13059" max="13059" width="22.85546875" style="95" customWidth="1"/>
    <col min="13060" max="13060" width="15.5703125" style="95" customWidth="1"/>
    <col min="13061" max="13061" width="8.42578125" style="95" bestFit="1" customWidth="1"/>
    <col min="13062" max="13062" width="16" style="95" customWidth="1"/>
    <col min="13063" max="13063" width="8.42578125" style="95" customWidth="1"/>
    <col min="13064" max="13064" width="14.7109375" style="95" customWidth="1"/>
    <col min="13065" max="13065" width="8.5703125" style="95" customWidth="1"/>
    <col min="13066" max="13066" width="15.28515625" style="95" customWidth="1"/>
    <col min="13067" max="13067" width="8.5703125" style="95" customWidth="1"/>
    <col min="13068" max="13313" width="8.85546875" style="95"/>
    <col min="13314" max="13314" width="6.28515625" style="95" customWidth="1"/>
    <col min="13315" max="13315" width="22.85546875" style="95" customWidth="1"/>
    <col min="13316" max="13316" width="15.5703125" style="95" customWidth="1"/>
    <col min="13317" max="13317" width="8.42578125" style="95" bestFit="1" customWidth="1"/>
    <col min="13318" max="13318" width="16" style="95" customWidth="1"/>
    <col min="13319" max="13319" width="8.42578125" style="95" customWidth="1"/>
    <col min="13320" max="13320" width="14.7109375" style="95" customWidth="1"/>
    <col min="13321" max="13321" width="8.5703125" style="95" customWidth="1"/>
    <col min="13322" max="13322" width="15.28515625" style="95" customWidth="1"/>
    <col min="13323" max="13323" width="8.5703125" style="95" customWidth="1"/>
    <col min="13324" max="13569" width="8.85546875" style="95"/>
    <col min="13570" max="13570" width="6.28515625" style="95" customWidth="1"/>
    <col min="13571" max="13571" width="22.85546875" style="95" customWidth="1"/>
    <col min="13572" max="13572" width="15.5703125" style="95" customWidth="1"/>
    <col min="13573" max="13573" width="8.42578125" style="95" bestFit="1" customWidth="1"/>
    <col min="13574" max="13574" width="16" style="95" customWidth="1"/>
    <col min="13575" max="13575" width="8.42578125" style="95" customWidth="1"/>
    <col min="13576" max="13576" width="14.7109375" style="95" customWidth="1"/>
    <col min="13577" max="13577" width="8.5703125" style="95" customWidth="1"/>
    <col min="13578" max="13578" width="15.28515625" style="95" customWidth="1"/>
    <col min="13579" max="13579" width="8.5703125" style="95" customWidth="1"/>
    <col min="13580" max="13825" width="8.85546875" style="95"/>
    <col min="13826" max="13826" width="6.28515625" style="95" customWidth="1"/>
    <col min="13827" max="13827" width="22.85546875" style="95" customWidth="1"/>
    <col min="13828" max="13828" width="15.5703125" style="95" customWidth="1"/>
    <col min="13829" max="13829" width="8.42578125" style="95" bestFit="1" customWidth="1"/>
    <col min="13830" max="13830" width="16" style="95" customWidth="1"/>
    <col min="13831" max="13831" width="8.42578125" style="95" customWidth="1"/>
    <col min="13832" max="13832" width="14.7109375" style="95" customWidth="1"/>
    <col min="13833" max="13833" width="8.5703125" style="95" customWidth="1"/>
    <col min="13834" max="13834" width="15.28515625" style="95" customWidth="1"/>
    <col min="13835" max="13835" width="8.5703125" style="95" customWidth="1"/>
    <col min="13836" max="14081" width="8.85546875" style="95"/>
    <col min="14082" max="14082" width="6.28515625" style="95" customWidth="1"/>
    <col min="14083" max="14083" width="22.85546875" style="95" customWidth="1"/>
    <col min="14084" max="14084" width="15.5703125" style="95" customWidth="1"/>
    <col min="14085" max="14085" width="8.42578125" style="95" bestFit="1" customWidth="1"/>
    <col min="14086" max="14086" width="16" style="95" customWidth="1"/>
    <col min="14087" max="14087" width="8.42578125" style="95" customWidth="1"/>
    <col min="14088" max="14088" width="14.7109375" style="95" customWidth="1"/>
    <col min="14089" max="14089" width="8.5703125" style="95" customWidth="1"/>
    <col min="14090" max="14090" width="15.28515625" style="95" customWidth="1"/>
    <col min="14091" max="14091" width="8.5703125" style="95" customWidth="1"/>
    <col min="14092" max="14337" width="8.85546875" style="95"/>
    <col min="14338" max="14338" width="6.28515625" style="95" customWidth="1"/>
    <col min="14339" max="14339" width="22.85546875" style="95" customWidth="1"/>
    <col min="14340" max="14340" width="15.5703125" style="95" customWidth="1"/>
    <col min="14341" max="14341" width="8.42578125" style="95" bestFit="1" customWidth="1"/>
    <col min="14342" max="14342" width="16" style="95" customWidth="1"/>
    <col min="14343" max="14343" width="8.42578125" style="95" customWidth="1"/>
    <col min="14344" max="14344" width="14.7109375" style="95" customWidth="1"/>
    <col min="14345" max="14345" width="8.5703125" style="95" customWidth="1"/>
    <col min="14346" max="14346" width="15.28515625" style="95" customWidth="1"/>
    <col min="14347" max="14347" width="8.5703125" style="95" customWidth="1"/>
    <col min="14348" max="14593" width="8.85546875" style="95"/>
    <col min="14594" max="14594" width="6.28515625" style="95" customWidth="1"/>
    <col min="14595" max="14595" width="22.85546875" style="95" customWidth="1"/>
    <col min="14596" max="14596" width="15.5703125" style="95" customWidth="1"/>
    <col min="14597" max="14597" width="8.42578125" style="95" bestFit="1" customWidth="1"/>
    <col min="14598" max="14598" width="16" style="95" customWidth="1"/>
    <col min="14599" max="14599" width="8.42578125" style="95" customWidth="1"/>
    <col min="14600" max="14600" width="14.7109375" style="95" customWidth="1"/>
    <col min="14601" max="14601" width="8.5703125" style="95" customWidth="1"/>
    <col min="14602" max="14602" width="15.28515625" style="95" customWidth="1"/>
    <col min="14603" max="14603" width="8.5703125" style="95" customWidth="1"/>
    <col min="14604" max="14849" width="8.85546875" style="95"/>
    <col min="14850" max="14850" width="6.28515625" style="95" customWidth="1"/>
    <col min="14851" max="14851" width="22.85546875" style="95" customWidth="1"/>
    <col min="14852" max="14852" width="15.5703125" style="95" customWidth="1"/>
    <col min="14853" max="14853" width="8.42578125" style="95" bestFit="1" customWidth="1"/>
    <col min="14854" max="14854" width="16" style="95" customWidth="1"/>
    <col min="14855" max="14855" width="8.42578125" style="95" customWidth="1"/>
    <col min="14856" max="14856" width="14.7109375" style="95" customWidth="1"/>
    <col min="14857" max="14857" width="8.5703125" style="95" customWidth="1"/>
    <col min="14858" max="14858" width="15.28515625" style="95" customWidth="1"/>
    <col min="14859" max="14859" width="8.5703125" style="95" customWidth="1"/>
    <col min="14860" max="15105" width="8.85546875" style="95"/>
    <col min="15106" max="15106" width="6.28515625" style="95" customWidth="1"/>
    <col min="15107" max="15107" width="22.85546875" style="95" customWidth="1"/>
    <col min="15108" max="15108" width="15.5703125" style="95" customWidth="1"/>
    <col min="15109" max="15109" width="8.42578125" style="95" bestFit="1" customWidth="1"/>
    <col min="15110" max="15110" width="16" style="95" customWidth="1"/>
    <col min="15111" max="15111" width="8.42578125" style="95" customWidth="1"/>
    <col min="15112" max="15112" width="14.7109375" style="95" customWidth="1"/>
    <col min="15113" max="15113" width="8.5703125" style="95" customWidth="1"/>
    <col min="15114" max="15114" width="15.28515625" style="95" customWidth="1"/>
    <col min="15115" max="15115" width="8.5703125" style="95" customWidth="1"/>
    <col min="15116" max="15361" width="8.85546875" style="95"/>
    <col min="15362" max="15362" width="6.28515625" style="95" customWidth="1"/>
    <col min="15363" max="15363" width="22.85546875" style="95" customWidth="1"/>
    <col min="15364" max="15364" width="15.5703125" style="95" customWidth="1"/>
    <col min="15365" max="15365" width="8.42578125" style="95" bestFit="1" customWidth="1"/>
    <col min="15366" max="15366" width="16" style="95" customWidth="1"/>
    <col min="15367" max="15367" width="8.42578125" style="95" customWidth="1"/>
    <col min="15368" max="15368" width="14.7109375" style="95" customWidth="1"/>
    <col min="15369" max="15369" width="8.5703125" style="95" customWidth="1"/>
    <col min="15370" max="15370" width="15.28515625" style="95" customWidth="1"/>
    <col min="15371" max="15371" width="8.5703125" style="95" customWidth="1"/>
    <col min="15372" max="15617" width="8.85546875" style="95"/>
    <col min="15618" max="15618" width="6.28515625" style="95" customWidth="1"/>
    <col min="15619" max="15619" width="22.85546875" style="95" customWidth="1"/>
    <col min="15620" max="15620" width="15.5703125" style="95" customWidth="1"/>
    <col min="15621" max="15621" width="8.42578125" style="95" bestFit="1" customWidth="1"/>
    <col min="15622" max="15622" width="16" style="95" customWidth="1"/>
    <col min="15623" max="15623" width="8.42578125" style="95" customWidth="1"/>
    <col min="15624" max="15624" width="14.7109375" style="95" customWidth="1"/>
    <col min="15625" max="15625" width="8.5703125" style="95" customWidth="1"/>
    <col min="15626" max="15626" width="15.28515625" style="95" customWidth="1"/>
    <col min="15627" max="15627" width="8.5703125" style="95" customWidth="1"/>
    <col min="15628" max="15873" width="8.85546875" style="95"/>
    <col min="15874" max="15874" width="6.28515625" style="95" customWidth="1"/>
    <col min="15875" max="15875" width="22.85546875" style="95" customWidth="1"/>
    <col min="15876" max="15876" width="15.5703125" style="95" customWidth="1"/>
    <col min="15877" max="15877" width="8.42578125" style="95" bestFit="1" customWidth="1"/>
    <col min="15878" max="15878" width="16" style="95" customWidth="1"/>
    <col min="15879" max="15879" width="8.42578125" style="95" customWidth="1"/>
    <col min="15880" max="15880" width="14.7109375" style="95" customWidth="1"/>
    <col min="15881" max="15881" width="8.5703125" style="95" customWidth="1"/>
    <col min="15882" max="15882" width="15.28515625" style="95" customWidth="1"/>
    <col min="15883" max="15883" width="8.5703125" style="95" customWidth="1"/>
    <col min="15884" max="16129" width="8.85546875" style="95"/>
    <col min="16130" max="16130" width="6.28515625" style="95" customWidth="1"/>
    <col min="16131" max="16131" width="22.85546875" style="95" customWidth="1"/>
    <col min="16132" max="16132" width="15.5703125" style="95" customWidth="1"/>
    <col min="16133" max="16133" width="8.42578125" style="95" bestFit="1" customWidth="1"/>
    <col min="16134" max="16134" width="16" style="95" customWidth="1"/>
    <col min="16135" max="16135" width="8.42578125" style="95" customWidth="1"/>
    <col min="16136" max="16136" width="14.7109375" style="95" customWidth="1"/>
    <col min="16137" max="16137" width="8.5703125" style="95" customWidth="1"/>
    <col min="16138" max="16138" width="15.28515625" style="95" customWidth="1"/>
    <col min="16139" max="16139" width="8.5703125" style="95" customWidth="1"/>
    <col min="16140" max="16384" width="8.85546875" style="95"/>
  </cols>
  <sheetData>
    <row r="1" spans="1:21" s="6" customFormat="1" ht="16.5" customHeight="1" x14ac:dyDescent="0.2">
      <c r="B1" s="12"/>
      <c r="C1" s="12"/>
      <c r="D1" s="13"/>
      <c r="E1" s="12"/>
      <c r="F1" s="11"/>
      <c r="G1" s="12"/>
      <c r="H1" s="11"/>
      <c r="I1" s="12"/>
      <c r="J1" s="470" t="s">
        <v>468</v>
      </c>
      <c r="K1" s="470"/>
      <c r="L1" s="470"/>
      <c r="M1" s="470"/>
      <c r="Q1" s="387"/>
      <c r="R1" s="387"/>
      <c r="S1" s="387"/>
      <c r="T1" s="387"/>
      <c r="U1" s="387"/>
    </row>
    <row r="2" spans="1:21" s="6" customFormat="1" ht="16.5" customHeight="1" x14ac:dyDescent="0.2">
      <c r="B2" s="474" t="s">
        <v>323</v>
      </c>
      <c r="C2" s="474"/>
      <c r="D2" s="474"/>
      <c r="E2" s="474"/>
      <c r="F2" s="474"/>
      <c r="G2" s="474"/>
      <c r="H2" s="474"/>
      <c r="I2" s="474"/>
      <c r="J2" s="474"/>
      <c r="K2" s="474"/>
      <c r="L2" s="9"/>
      <c r="M2" s="7"/>
      <c r="Q2" s="387"/>
      <c r="R2" s="387"/>
      <c r="S2" s="387"/>
      <c r="T2" s="387"/>
      <c r="U2" s="387"/>
    </row>
    <row r="3" spans="1:21" s="6" customFormat="1" ht="15.75" customHeight="1" x14ac:dyDescent="0.2">
      <c r="B3" s="474" t="s">
        <v>639</v>
      </c>
      <c r="C3" s="474"/>
      <c r="D3" s="474"/>
      <c r="E3" s="474"/>
      <c r="F3" s="474"/>
      <c r="G3" s="474"/>
      <c r="H3" s="474"/>
      <c r="I3" s="474"/>
      <c r="J3" s="474"/>
      <c r="K3" s="474"/>
      <c r="L3" s="9"/>
      <c r="M3" s="7"/>
      <c r="Q3" s="387"/>
      <c r="R3" s="387"/>
      <c r="S3" s="387"/>
      <c r="T3" s="387"/>
      <c r="U3" s="387"/>
    </row>
    <row r="4" spans="1:21" s="6" customFormat="1" ht="19.5" customHeight="1" thickBot="1" x14ac:dyDescent="0.25">
      <c r="B4" s="18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Q4" s="387"/>
      <c r="R4" s="387"/>
      <c r="S4" s="387"/>
      <c r="T4" s="387"/>
      <c r="U4" s="387"/>
    </row>
    <row r="5" spans="1:21" ht="24.75" customHeight="1" x14ac:dyDescent="0.2">
      <c r="A5" s="540" t="s">
        <v>324</v>
      </c>
      <c r="B5" s="542" t="s">
        <v>269</v>
      </c>
      <c r="C5" s="544" t="s">
        <v>325</v>
      </c>
      <c r="D5" s="546" t="s">
        <v>260</v>
      </c>
      <c r="E5" s="547"/>
      <c r="F5" s="546" t="s">
        <v>261</v>
      </c>
      <c r="G5" s="547"/>
      <c r="H5" s="548" t="s">
        <v>262</v>
      </c>
      <c r="I5" s="549"/>
      <c r="J5" s="550" t="s">
        <v>349</v>
      </c>
      <c r="K5" s="551"/>
    </row>
    <row r="6" spans="1:21" ht="30.75" customHeight="1" thickBot="1" x14ac:dyDescent="0.25">
      <c r="A6" s="541"/>
      <c r="B6" s="543"/>
      <c r="C6" s="545"/>
      <c r="D6" s="148" t="s">
        <v>326</v>
      </c>
      <c r="E6" s="149" t="s">
        <v>327</v>
      </c>
      <c r="F6" s="150" t="s">
        <v>326</v>
      </c>
      <c r="G6" s="151" t="s">
        <v>327</v>
      </c>
      <c r="H6" s="148" t="s">
        <v>326</v>
      </c>
      <c r="I6" s="152" t="s">
        <v>327</v>
      </c>
      <c r="J6" s="153" t="s">
        <v>326</v>
      </c>
      <c r="K6" s="154" t="s">
        <v>327</v>
      </c>
      <c r="Q6" s="389"/>
      <c r="R6" s="389" t="s">
        <v>636</v>
      </c>
      <c r="S6" s="389" t="s">
        <v>637</v>
      </c>
      <c r="T6" s="95"/>
      <c r="U6" s="95"/>
    </row>
    <row r="7" spans="1:21" ht="32.25" customHeight="1" x14ac:dyDescent="0.2">
      <c r="A7" s="533" t="s">
        <v>328</v>
      </c>
      <c r="B7" s="96">
        <v>1</v>
      </c>
      <c r="C7" s="97" t="s">
        <v>329</v>
      </c>
      <c r="D7" s="165">
        <f>'Anexa 5'!O160</f>
        <v>2716768190.3600044</v>
      </c>
      <c r="E7" s="166">
        <f>'Anexa 5'!N160</f>
        <v>12479</v>
      </c>
      <c r="F7" s="167">
        <f>'Anexa 5'!O161</f>
        <v>3126322087.6300039</v>
      </c>
      <c r="G7" s="166">
        <f>'Anexa 5'!N161</f>
        <v>914</v>
      </c>
      <c r="H7" s="167">
        <f>'Anexa 5'!O162</f>
        <v>700257870.98999977</v>
      </c>
      <c r="I7" s="168">
        <f>'Anexa 5'!N162</f>
        <v>632</v>
      </c>
      <c r="J7" s="169">
        <f t="shared" ref="J7:K10" si="0">D7+F7+H7</f>
        <v>6543348148.9800081</v>
      </c>
      <c r="K7" s="170">
        <f t="shared" si="0"/>
        <v>14025</v>
      </c>
      <c r="Q7" s="390" t="s">
        <v>260</v>
      </c>
      <c r="R7" s="391">
        <f>D11</f>
        <v>3226657493.4600043</v>
      </c>
      <c r="S7" s="391">
        <v>3567258085</v>
      </c>
      <c r="T7" s="95"/>
      <c r="U7" s="95"/>
    </row>
    <row r="8" spans="1:21" ht="40.5" customHeight="1" x14ac:dyDescent="0.2">
      <c r="A8" s="534"/>
      <c r="B8" s="98">
        <v>2</v>
      </c>
      <c r="C8" s="99" t="s">
        <v>477</v>
      </c>
      <c r="D8" s="171">
        <f>'Anexa 6'!$O$166</f>
        <v>407335310.22999984</v>
      </c>
      <c r="E8" s="172">
        <f>'Anexa 6'!$N$166</f>
        <v>3177</v>
      </c>
      <c r="F8" s="173">
        <f>'Anexa 6'!$O$167</f>
        <v>537342241.37000024</v>
      </c>
      <c r="G8" s="172">
        <f>'Anexa 6'!$N$167</f>
        <v>878</v>
      </c>
      <c r="H8" s="173">
        <f>'Anexa 6'!$O$168</f>
        <v>120996907.75</v>
      </c>
      <c r="I8" s="174">
        <f>'Anexa 6'!$N$168</f>
        <v>383</v>
      </c>
      <c r="J8" s="169">
        <f t="shared" si="0"/>
        <v>1065674459.3500001</v>
      </c>
      <c r="K8" s="170">
        <f t="shared" si="0"/>
        <v>4438</v>
      </c>
      <c r="Q8" s="390" t="s">
        <v>261</v>
      </c>
      <c r="R8" s="391">
        <f>F11</f>
        <v>3691752799.0300045</v>
      </c>
      <c r="S8" s="391">
        <v>3863699970.7800007</v>
      </c>
      <c r="T8" s="95"/>
      <c r="U8" s="95"/>
    </row>
    <row r="9" spans="1:21" ht="40.5" customHeight="1" x14ac:dyDescent="0.2">
      <c r="A9" s="535"/>
      <c r="B9" s="98">
        <v>3</v>
      </c>
      <c r="C9" s="99" t="s">
        <v>330</v>
      </c>
      <c r="D9" s="171">
        <f>'Anexa 8'!O14</f>
        <v>23150732.869999997</v>
      </c>
      <c r="E9" s="175">
        <f>'Anexa 8'!N14</f>
        <v>8</v>
      </c>
      <c r="F9" s="171">
        <f>'Anexa 8'!O15</f>
        <v>0</v>
      </c>
      <c r="G9" s="175">
        <f>'Anexa 8'!N15</f>
        <v>0</v>
      </c>
      <c r="H9" s="171">
        <f>'Anexa 8'!O16</f>
        <v>3960352</v>
      </c>
      <c r="I9" s="175">
        <f>'Anexa 8'!N16</f>
        <v>4</v>
      </c>
      <c r="J9" s="169">
        <f t="shared" si="0"/>
        <v>27111084.869999997</v>
      </c>
      <c r="K9" s="170">
        <f t="shared" si="0"/>
        <v>12</v>
      </c>
      <c r="Q9" s="390" t="s">
        <v>262</v>
      </c>
      <c r="R9" s="391">
        <f>H11</f>
        <v>1258253145.7399998</v>
      </c>
      <c r="S9" s="391">
        <v>1867039946.1499999</v>
      </c>
      <c r="T9" s="95"/>
      <c r="U9" s="95"/>
    </row>
    <row r="10" spans="1:21" ht="65.25" customHeight="1" thickBot="1" x14ac:dyDescent="0.25">
      <c r="A10" s="100" t="s">
        <v>331</v>
      </c>
      <c r="B10" s="101">
        <v>4</v>
      </c>
      <c r="C10" s="102" t="s">
        <v>332</v>
      </c>
      <c r="D10" s="176">
        <f>'Anexa 7'!O84</f>
        <v>79403260</v>
      </c>
      <c r="E10" s="177">
        <f>'Anexa 7'!N84</f>
        <v>166</v>
      </c>
      <c r="F10" s="103">
        <f>'Anexa 7'!O85</f>
        <v>28088470.030000001</v>
      </c>
      <c r="G10" s="177">
        <f>'Anexa 7'!N85</f>
        <v>38</v>
      </c>
      <c r="H10" s="103">
        <f>'Anexa 7'!O86</f>
        <v>433038014.99999994</v>
      </c>
      <c r="I10" s="104">
        <f>'Anexa 7'!N86</f>
        <v>456</v>
      </c>
      <c r="J10" s="105">
        <f t="shared" si="0"/>
        <v>540529745.02999997</v>
      </c>
      <c r="K10" s="106">
        <f>E10+G10+I10</f>
        <v>660</v>
      </c>
      <c r="M10" s="107">
        <f>D11+F11+H11</f>
        <v>8176663438.2300091</v>
      </c>
    </row>
    <row r="11" spans="1:21" ht="25.5" customHeight="1" x14ac:dyDescent="0.2">
      <c r="A11" s="536" t="s">
        <v>333</v>
      </c>
      <c r="B11" s="537"/>
      <c r="C11" s="537"/>
      <c r="D11" s="155">
        <f>SUM(D7:D10)</f>
        <v>3226657493.4600043</v>
      </c>
      <c r="E11" s="156">
        <f t="shared" ref="E11:K11" si="1">SUM(E7:E10)</f>
        <v>15830</v>
      </c>
      <c r="F11" s="155">
        <f t="shared" si="1"/>
        <v>3691752799.0300045</v>
      </c>
      <c r="G11" s="156">
        <f t="shared" si="1"/>
        <v>1830</v>
      </c>
      <c r="H11" s="155">
        <f t="shared" si="1"/>
        <v>1258253145.7399998</v>
      </c>
      <c r="I11" s="158">
        <f t="shared" si="1"/>
        <v>1475</v>
      </c>
      <c r="J11" s="157">
        <f t="shared" si="1"/>
        <v>8176663438.2300081</v>
      </c>
      <c r="K11" s="158">
        <f t="shared" si="1"/>
        <v>19135</v>
      </c>
      <c r="M11" s="108">
        <f>E11+G11+I11</f>
        <v>19135</v>
      </c>
    </row>
    <row r="12" spans="1:21" ht="21" customHeight="1" thickBot="1" x14ac:dyDescent="0.25">
      <c r="A12" s="538" t="s">
        <v>334</v>
      </c>
      <c r="B12" s="539"/>
      <c r="C12" s="539"/>
      <c r="D12" s="159">
        <f>D11*100/J11</f>
        <v>39.461786801371325</v>
      </c>
      <c r="E12" s="160">
        <f>E11/K11*100</f>
        <v>82.727985367128298</v>
      </c>
      <c r="F12" s="161">
        <f>F11/J11*100</f>
        <v>45.149868609844034</v>
      </c>
      <c r="G12" s="162">
        <f>G11/K11*100</f>
        <v>9.5636268617716222</v>
      </c>
      <c r="H12" s="161">
        <f>H11/J11*100</f>
        <v>15.388344588784641</v>
      </c>
      <c r="I12" s="162">
        <f>I11/K11*100</f>
        <v>7.7083877711000781</v>
      </c>
      <c r="J12" s="163">
        <v>100</v>
      </c>
      <c r="K12" s="164">
        <v>100</v>
      </c>
    </row>
    <row r="13" spans="1:21" ht="22.5" customHeight="1" x14ac:dyDescent="0.2">
      <c r="C13" s="109" t="s">
        <v>335</v>
      </c>
      <c r="D13" s="110">
        <f>D11/J11</f>
        <v>0.39461786801371329</v>
      </c>
      <c r="E13" s="110">
        <f>E11/K11</f>
        <v>0.82727985367128298</v>
      </c>
      <c r="F13" s="110">
        <f>F11/J11</f>
        <v>0.45149868609844035</v>
      </c>
      <c r="G13" s="110">
        <f>G11/K11</f>
        <v>9.5636268617716222E-2</v>
      </c>
      <c r="H13" s="110">
        <f>H11/J11</f>
        <v>0.15388344588784642</v>
      </c>
      <c r="I13" s="110">
        <f>I11/K11</f>
        <v>7.7083877711000781E-2</v>
      </c>
      <c r="J13" s="110">
        <f t="shared" ref="J13:K13" si="2">D13+F13+H13</f>
        <v>1</v>
      </c>
      <c r="K13" s="110">
        <f t="shared" si="2"/>
        <v>1</v>
      </c>
    </row>
    <row r="14" spans="1:21" ht="40.5" customHeight="1" x14ac:dyDescent="0.2">
      <c r="C14" s="109"/>
      <c r="D14" s="110" t="s">
        <v>336</v>
      </c>
      <c r="E14" s="110" t="s">
        <v>337</v>
      </c>
      <c r="F14" s="110" t="s">
        <v>338</v>
      </c>
      <c r="G14" s="110" t="s">
        <v>339</v>
      </c>
      <c r="H14" s="110" t="s">
        <v>340</v>
      </c>
      <c r="I14" s="110" t="s">
        <v>341</v>
      </c>
      <c r="J14" s="110"/>
      <c r="K14" s="110"/>
    </row>
    <row r="25" spans="18:21" x14ac:dyDescent="0.2">
      <c r="R25" s="389"/>
      <c r="S25" s="389" t="s">
        <v>636</v>
      </c>
      <c r="T25" s="393" t="s">
        <v>637</v>
      </c>
      <c r="U25" s="95"/>
    </row>
    <row r="26" spans="18:21" x14ac:dyDescent="0.2">
      <c r="R26" s="390" t="s">
        <v>260</v>
      </c>
      <c r="S26" s="392">
        <f>D13</f>
        <v>0.39461786801371329</v>
      </c>
      <c r="T26" s="392">
        <v>0.3836587278529785</v>
      </c>
      <c r="U26" s="95"/>
    </row>
    <row r="27" spans="18:21" x14ac:dyDescent="0.2">
      <c r="R27" s="390" t="s">
        <v>261</v>
      </c>
      <c r="S27" s="392">
        <f>F13</f>
        <v>0.45149868609844035</v>
      </c>
      <c r="T27" s="392">
        <v>0.41554106270812347</v>
      </c>
      <c r="U27" s="95"/>
    </row>
    <row r="28" spans="18:21" x14ac:dyDescent="0.2">
      <c r="R28" s="390" t="s">
        <v>262</v>
      </c>
      <c r="S28" s="392">
        <f>H13</f>
        <v>0.15388344588784642</v>
      </c>
      <c r="T28" s="392">
        <v>0.20080020943889806</v>
      </c>
      <c r="U28" s="95"/>
    </row>
    <row r="146" spans="3:6" x14ac:dyDescent="0.2">
      <c r="C146" s="95">
        <f>SUM(C7:C80)</f>
        <v>0</v>
      </c>
      <c r="D146" s="95">
        <f>SUM(D7:D80)</f>
        <v>6453315026.7764139</v>
      </c>
      <c r="E146" s="95">
        <f>SUM(E7:E80)</f>
        <v>31743.555265220799</v>
      </c>
      <c r="F146" s="95">
        <f>SUM(F7:F80)</f>
        <v>7383505643.661377</v>
      </c>
    </row>
    <row r="147" spans="3:6" x14ac:dyDescent="0.2">
      <c r="C147" s="95">
        <f>SUM(C81:C85)</f>
        <v>0</v>
      </c>
      <c r="D147" s="95">
        <f t="shared" ref="D147:F147" si="3">SUM(D81:D85)</f>
        <v>0</v>
      </c>
      <c r="E147" s="95">
        <f t="shared" si="3"/>
        <v>0</v>
      </c>
      <c r="F147" s="95">
        <f t="shared" si="3"/>
        <v>0</v>
      </c>
    </row>
    <row r="148" spans="3:6" x14ac:dyDescent="0.2">
      <c r="C148" s="95">
        <f>SUM(C86:C142)</f>
        <v>0</v>
      </c>
      <c r="D148" s="95">
        <f t="shared" ref="D148:F148" si="4">SUM(D86:D142)</f>
        <v>0</v>
      </c>
      <c r="E148" s="95">
        <f t="shared" si="4"/>
        <v>0</v>
      </c>
      <c r="F148" s="95">
        <f t="shared" si="4"/>
        <v>0</v>
      </c>
    </row>
  </sheetData>
  <mergeCells count="14">
    <mergeCell ref="A7:A9"/>
    <mergeCell ref="A11:C11"/>
    <mergeCell ref="A12:C12"/>
    <mergeCell ref="J1:K1"/>
    <mergeCell ref="L1:M1"/>
    <mergeCell ref="B2:K2"/>
    <mergeCell ref="B3:K3"/>
    <mergeCell ref="A5:A6"/>
    <mergeCell ref="B5:B6"/>
    <mergeCell ref="C5:C6"/>
    <mergeCell ref="D5:E5"/>
    <mergeCell ref="F5:G5"/>
    <mergeCell ref="H5:I5"/>
    <mergeCell ref="J5:K5"/>
  </mergeCells>
  <printOptions horizontalCentered="1"/>
  <pageMargins left="0.98425196850393704" right="0.39370078740157483" top="0.39370078740157483" bottom="0.39370078740157483" header="0" footer="0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Anexa 01</vt:lpstr>
      <vt:lpstr>Anexa 2</vt:lpstr>
      <vt:lpstr>Anexa 3</vt:lpstr>
      <vt:lpstr>Anexa 4</vt:lpstr>
      <vt:lpstr>Anexa 5</vt:lpstr>
      <vt:lpstr>Anexa 6</vt:lpstr>
      <vt:lpstr>Anexa 7</vt:lpstr>
      <vt:lpstr>Anexa 8</vt:lpstr>
      <vt:lpstr>Anexa 9</vt:lpstr>
      <vt:lpstr>Anexa 10</vt:lpstr>
      <vt:lpstr>Anexa 11</vt:lpstr>
      <vt:lpstr>Anexa 12</vt:lpstr>
      <vt:lpstr>Anexa 13</vt:lpstr>
      <vt:lpstr>'Anexa 01'!Print_Area</vt:lpstr>
      <vt:lpstr>'Anexa 10'!Print_Area</vt:lpstr>
      <vt:lpstr>'Anexa 11'!Print_Area</vt:lpstr>
      <vt:lpstr>'Anexa 12'!Print_Area</vt:lpstr>
      <vt:lpstr>'Anexa 13'!Print_Area</vt:lpstr>
      <vt:lpstr>'Anexa 2'!Print_Area</vt:lpstr>
      <vt:lpstr>'Anexa 3'!Print_Area</vt:lpstr>
      <vt:lpstr>'Anexa 4'!Print_Area</vt:lpstr>
      <vt:lpstr>'Anexa 5'!Print_Area</vt:lpstr>
      <vt:lpstr>'Anexa 6'!Print_Area</vt:lpstr>
      <vt:lpstr>'Anexa 7'!Print_Area</vt:lpstr>
      <vt:lpstr>'Anexa 8'!Print_Area</vt:lpstr>
      <vt:lpstr>'Anexa 9'!Print_Area</vt:lpstr>
      <vt:lpstr>'Anexa 11'!Print_Titles</vt:lpstr>
      <vt:lpstr>'Anexa 3'!Print_Titles</vt:lpstr>
      <vt:lpstr>'Anexa 5'!Print_Titles</vt:lpstr>
      <vt:lpstr>'Anexa 6'!Print_Titles</vt:lpstr>
      <vt:lpstr>'Anexa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2025-05-08T12:51:34Z</dcterms:modified>
</cp:coreProperties>
</file>