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60" tabRatio="734" firstSheet="6" activeTab="13"/>
  </bookViews>
  <sheets>
    <sheet name="Anexa 01" sheetId="4" r:id="rId1"/>
    <sheet name="Anexa 2" sheetId="5" r:id="rId2"/>
    <sheet name="Anexa 3" sheetId="6" r:id="rId3"/>
    <sheet name="Anexa 4" sheetId="13" r:id="rId4"/>
    <sheet name="Anexa 5" sheetId="8" r:id="rId5"/>
    <sheet name="Anexa 6" sheetId="9" r:id="rId6"/>
    <sheet name="Anexa 7" sheetId="10" r:id="rId7"/>
    <sheet name="Anexa 8" sheetId="14" r:id="rId8"/>
    <sheet name="Anexa 9" sheetId="12" r:id="rId9"/>
    <sheet name="Anexa 10" sheetId="15" r:id="rId10"/>
    <sheet name="Anexa 11" sheetId="16" r:id="rId11"/>
    <sheet name="Anexa 12" sheetId="18" r:id="rId12"/>
    <sheet name="Anexa 13" sheetId="19" r:id="rId13"/>
    <sheet name="Anexa 14" sheetId="23" r:id="rId14"/>
    <sheet name="Anexa 15" sheetId="20" r:id="rId15"/>
    <sheet name="Anexa 16" sheetId="22" r:id="rId16"/>
  </sheets>
  <externalReferences>
    <externalReference r:id="rId17"/>
  </externalReferences>
  <definedNames>
    <definedName name="_xlnm._FilterDatabase" localSheetId="0" hidden="1">'Anexa 01'!$A$5:$H$30</definedName>
    <definedName name="_xlnm._FilterDatabase" localSheetId="11" hidden="1">'Anexa 12'!$A$5:$C$33</definedName>
    <definedName name="_xlnm._FilterDatabase" localSheetId="1" hidden="1">'Anexa 2'!$A$5:$C$19</definedName>
    <definedName name="_xlnm.Print_Area" localSheetId="0">'Anexa 01'!$A$1:$H$25</definedName>
    <definedName name="_xlnm.Print_Area" localSheetId="9">'Anexa 10'!$A$1:$K$12</definedName>
    <definedName name="_xlnm.Print_Area" localSheetId="10">'Anexa 11'!$A$1:$T$15</definedName>
    <definedName name="_xlnm.Print_Area" localSheetId="11">'Anexa 12'!$A$1:$C$32</definedName>
    <definedName name="_xlnm.Print_Area" localSheetId="12">'Anexa 13'!$A$1:$G$11</definedName>
    <definedName name="_xlnm.Print_Area" localSheetId="13">'Anexa 14'!$A$1:$E$17</definedName>
    <definedName name="_xlnm.Print_Area" localSheetId="14">'Anexa 15'!$A$1:$E$11</definedName>
    <definedName name="_xlnm.Print_Area" localSheetId="1">'Anexa 2'!$A$1:$C$14</definedName>
    <definedName name="_xlnm.Print_Area" localSheetId="2">'Anexa 3'!$A$1:$E$166</definedName>
    <definedName name="_xlnm.Print_Area" localSheetId="3">'Anexa 4'!$A$1:$G$12</definedName>
    <definedName name="_xlnm.Print_Area" localSheetId="4">'Anexa 5'!$A$1:$M$165</definedName>
    <definedName name="_xlnm.Print_Area" localSheetId="5">'Anexa 6'!$A$1:$M$193</definedName>
    <definedName name="_xlnm.Print_Area" localSheetId="6">'Anexa 7'!$A$1:$M$95</definedName>
    <definedName name="_xlnm.Print_Area" localSheetId="7">'Anexa 8'!$A$1:$M$19</definedName>
    <definedName name="_xlnm.Print_Area" localSheetId="8">'Anexa 9'!$A$1:$N$10</definedName>
    <definedName name="_xlnm.Print_Titles" localSheetId="12">'Anexa 13'!$5:$6</definedName>
    <definedName name="_xlnm.Print_Titles" localSheetId="2">'Anexa 3'!$5:$6</definedName>
    <definedName name="_xlnm.Print_Titles" localSheetId="4">'Anexa 5'!$5:$6</definedName>
    <definedName name="_xlnm.Print_Titles" localSheetId="5">'Anexa 6'!$5:$6</definedName>
    <definedName name="_xlnm.Print_Titles" localSheetId="6">'Anexa 7'!$5:$6</definedName>
  </definedNames>
  <calcPr calcId="162913"/>
</workbook>
</file>

<file path=xl/calcChain.xml><?xml version="1.0" encoding="utf-8"?>
<calcChain xmlns="http://schemas.openxmlformats.org/spreadsheetml/2006/main">
  <c r="W11" i="16" l="1"/>
  <c r="W10" i="16"/>
  <c r="V10" i="16"/>
  <c r="W9" i="16"/>
  <c r="W8" i="16"/>
  <c r="V8" i="16"/>
  <c r="E16" i="16"/>
  <c r="G16" i="16"/>
  <c r="A10" i="18" l="1"/>
  <c r="A11" i="18" s="1"/>
  <c r="A13" i="18"/>
  <c r="A14" i="18" s="1"/>
  <c r="A16" i="18"/>
  <c r="A17" i="18" s="1"/>
  <c r="A19" i="18"/>
  <c r="A20" i="18" s="1"/>
  <c r="A22" i="18"/>
  <c r="A23" i="18" s="1"/>
  <c r="A25" i="18"/>
  <c r="A26" i="18" s="1"/>
  <c r="A28" i="18"/>
  <c r="A29" i="18" s="1"/>
  <c r="A31" i="18"/>
  <c r="A32" i="18" s="1"/>
  <c r="A7" i="18"/>
  <c r="A8" i="18" s="1"/>
  <c r="E16" i="23"/>
  <c r="E17" i="23"/>
  <c r="E15" i="23"/>
  <c r="E14" i="23"/>
  <c r="E12" i="23"/>
  <c r="E11" i="23"/>
  <c r="E10" i="23"/>
  <c r="E9" i="23"/>
  <c r="E8" i="23"/>
  <c r="E7" i="23"/>
  <c r="E6" i="23"/>
  <c r="E5" i="23"/>
  <c r="E19" i="22" l="1"/>
  <c r="E10" i="22"/>
  <c r="D19" i="22"/>
  <c r="E17" i="22"/>
  <c r="D17" i="22"/>
  <c r="D18" i="22"/>
  <c r="D10" i="22"/>
  <c r="D12" i="16"/>
  <c r="E12" i="16" l="1"/>
  <c r="G12" i="16"/>
  <c r="H10" i="15"/>
  <c r="I10" i="15"/>
  <c r="D8" i="15"/>
  <c r="E8" i="15"/>
  <c r="H7" i="15"/>
  <c r="I7" i="15"/>
  <c r="F7" i="15"/>
  <c r="G7" i="15"/>
  <c r="E7" i="15"/>
  <c r="D7" i="15"/>
  <c r="K9" i="12"/>
  <c r="T13" i="16" l="1"/>
  <c r="S13" i="16"/>
  <c r="O13" i="16"/>
  <c r="O12" i="16"/>
  <c r="O7" i="16" l="1"/>
  <c r="O14" i="16" s="1"/>
  <c r="H8" i="15" l="1"/>
  <c r="I8" i="15"/>
  <c r="A7" i="4"/>
  <c r="A8" i="4" s="1"/>
  <c r="A9" i="4" s="1"/>
  <c r="A10" i="4" s="1"/>
  <c r="A11" i="4" s="1"/>
  <c r="A12" i="4" s="1"/>
  <c r="A13" i="4" s="1"/>
  <c r="A14" i="4" s="1"/>
  <c r="A15" i="4" s="1"/>
  <c r="A16" i="4" s="1"/>
  <c r="A17" i="4" s="1"/>
  <c r="A18" i="4" s="1"/>
  <c r="A19" i="4" s="1"/>
  <c r="A20" i="4" s="1"/>
  <c r="A21" i="4" s="1"/>
  <c r="S12" i="16" l="1"/>
  <c r="R12" i="16"/>
  <c r="T12" i="16"/>
  <c r="Q12" i="16"/>
  <c r="E8" i="22" l="1"/>
  <c r="E9" i="22"/>
  <c r="E7" i="22"/>
  <c r="E6" i="22"/>
  <c r="E18" i="22"/>
  <c r="D8" i="22"/>
  <c r="D6" i="22"/>
  <c r="D9" i="22"/>
  <c r="E5" i="22"/>
  <c r="D5" i="22"/>
  <c r="D7" i="22"/>
  <c r="F8" i="22" l="1"/>
  <c r="F7" i="22"/>
  <c r="F19" i="22"/>
  <c r="F18" i="22"/>
  <c r="F17" i="22"/>
  <c r="F10" i="22"/>
  <c r="F9" i="22"/>
  <c r="E11" i="22"/>
  <c r="F5" i="22"/>
  <c r="D11" i="22"/>
  <c r="F6" i="22"/>
  <c r="F11" i="22" l="1"/>
  <c r="P12" i="16" l="1"/>
  <c r="D11" i="16"/>
  <c r="P11" i="16" s="1"/>
  <c r="G10" i="16"/>
  <c r="Q10" i="16" s="1"/>
  <c r="E10" i="16"/>
  <c r="R10" i="16" s="1"/>
  <c r="D10" i="16"/>
  <c r="P10" i="16" s="1"/>
  <c r="D9" i="16"/>
  <c r="P9" i="16" s="1"/>
  <c r="G8" i="16"/>
  <c r="E8" i="16"/>
  <c r="D8" i="16"/>
  <c r="P8" i="16" s="1"/>
  <c r="G7" i="16"/>
  <c r="E7" i="16"/>
  <c r="R7" i="16" s="1"/>
  <c r="G10" i="15"/>
  <c r="F10" i="15"/>
  <c r="E10" i="15"/>
  <c r="D10" i="15"/>
  <c r="I9" i="15"/>
  <c r="H9" i="15"/>
  <c r="E9" i="15"/>
  <c r="D9" i="15"/>
  <c r="G8" i="15"/>
  <c r="F8" i="15"/>
  <c r="Q7" i="16" l="1"/>
  <c r="Q8" i="16"/>
  <c r="R8" i="16"/>
  <c r="F147" i="16"/>
  <c r="E147" i="16"/>
  <c r="D147" i="16"/>
  <c r="C147" i="16"/>
  <c r="F146" i="16"/>
  <c r="E146" i="16"/>
  <c r="D146" i="16"/>
  <c r="C146" i="16"/>
  <c r="C145" i="16"/>
  <c r="I13" i="16"/>
  <c r="D14" i="16"/>
  <c r="P14" i="16" s="1"/>
  <c r="F148" i="15"/>
  <c r="E148" i="15"/>
  <c r="D148" i="15"/>
  <c r="C148" i="15"/>
  <c r="F147" i="15"/>
  <c r="E147" i="15"/>
  <c r="D147" i="15"/>
  <c r="C147" i="15"/>
  <c r="C146" i="15"/>
  <c r="K10" i="15"/>
  <c r="J10" i="15"/>
  <c r="G9" i="15"/>
  <c r="G11" i="15" s="1"/>
  <c r="F9" i="15"/>
  <c r="J9" i="15" s="1"/>
  <c r="K8" i="15"/>
  <c r="J8" i="15"/>
  <c r="I11" i="15"/>
  <c r="H11" i="15"/>
  <c r="K7" i="15"/>
  <c r="J148" i="14"/>
  <c r="I148" i="14"/>
  <c r="D148" i="14"/>
  <c r="C148" i="14"/>
  <c r="J147" i="14"/>
  <c r="I147" i="14"/>
  <c r="D147" i="14"/>
  <c r="C147" i="14"/>
  <c r="J146" i="14"/>
  <c r="I146" i="14"/>
  <c r="D146" i="14"/>
  <c r="C146" i="14"/>
  <c r="K9" i="15" l="1"/>
  <c r="D145" i="16"/>
  <c r="J7" i="15"/>
  <c r="F11" i="15"/>
  <c r="E11" i="15"/>
  <c r="D11" i="15"/>
  <c r="J11" i="15" l="1"/>
  <c r="D12" i="15" s="1"/>
  <c r="K11" i="15"/>
  <c r="E13" i="15" s="1"/>
  <c r="E12" i="15" l="1"/>
  <c r="E146" i="15" s="1"/>
  <c r="D13" i="15"/>
  <c r="D146" i="15" s="1"/>
  <c r="F13" i="15"/>
  <c r="F12" i="15"/>
  <c r="G13" i="15"/>
  <c r="I12" i="15"/>
  <c r="G12" i="15"/>
  <c r="I13" i="15"/>
  <c r="H13" i="15"/>
  <c r="H12" i="15"/>
  <c r="F146" i="15" l="1"/>
  <c r="J13" i="15"/>
  <c r="K13" i="15"/>
  <c r="D150" i="13"/>
  <c r="C150" i="13"/>
  <c r="D149" i="13"/>
  <c r="C149" i="13"/>
  <c r="E12" i="13"/>
  <c r="D12" i="13"/>
  <c r="D148" i="13" s="1"/>
  <c r="C12" i="13"/>
  <c r="C148" i="13" s="1"/>
  <c r="F11" i="13"/>
  <c r="G11" i="13" s="1"/>
  <c r="F10" i="13"/>
  <c r="G10" i="13" s="1"/>
  <c r="F9" i="13"/>
  <c r="G9" i="13" s="1"/>
  <c r="F8" i="13"/>
  <c r="G8" i="13" s="1"/>
  <c r="F7" i="13"/>
  <c r="G7" i="13" s="1"/>
  <c r="F6" i="13"/>
  <c r="G6" i="13" s="1"/>
  <c r="F12" i="13" l="1"/>
  <c r="G12" i="13" s="1"/>
  <c r="K8" i="12" l="1"/>
  <c r="L8" i="12"/>
  <c r="G9" i="16" s="1"/>
  <c r="E11" i="16"/>
  <c r="R11" i="16" s="1"/>
  <c r="L9" i="12"/>
  <c r="G11" i="16" s="1"/>
  <c r="Q11" i="16" s="1"/>
  <c r="C10" i="12"/>
  <c r="C149" i="12" s="1"/>
  <c r="D10" i="12"/>
  <c r="D149" i="12" s="1"/>
  <c r="E10" i="12"/>
  <c r="E149" i="12" s="1"/>
  <c r="F10" i="12"/>
  <c r="F149" i="12" s="1"/>
  <c r="G10" i="12"/>
  <c r="H10" i="12"/>
  <c r="I10" i="12"/>
  <c r="J10" i="12"/>
  <c r="C150" i="12"/>
  <c r="D150" i="12"/>
  <c r="E150" i="12"/>
  <c r="F150" i="12"/>
  <c r="C151" i="12"/>
  <c r="D151" i="12"/>
  <c r="E151" i="12"/>
  <c r="F151" i="12"/>
  <c r="F115" i="10"/>
  <c r="E115" i="10"/>
  <c r="D115" i="10"/>
  <c r="C115" i="10"/>
  <c r="F114" i="10"/>
  <c r="E114" i="10"/>
  <c r="D114" i="10"/>
  <c r="C114" i="10"/>
  <c r="F113" i="10"/>
  <c r="E113" i="10"/>
  <c r="D113" i="10"/>
  <c r="C113" i="10"/>
  <c r="O94" i="10"/>
  <c r="P91" i="10"/>
  <c r="O91" i="10"/>
  <c r="P90" i="10"/>
  <c r="O90" i="10"/>
  <c r="P89" i="10"/>
  <c r="O89" i="10"/>
  <c r="O86" i="10"/>
  <c r="O192" i="9"/>
  <c r="O191" i="9"/>
  <c r="O185" i="9"/>
  <c r="O184" i="9"/>
  <c r="O164" i="8"/>
  <c r="O163" i="8"/>
  <c r="O157" i="8"/>
  <c r="O156" i="8"/>
  <c r="O38" i="8"/>
  <c r="G14" i="16" l="1"/>
  <c r="Q9" i="16"/>
  <c r="T7" i="16"/>
  <c r="K10" i="12"/>
  <c r="N8" i="12" s="1"/>
  <c r="E9" i="16"/>
  <c r="L10" i="12"/>
  <c r="M8" i="12" s="1"/>
  <c r="R9" i="16" l="1"/>
  <c r="S7" i="16"/>
  <c r="N9" i="12"/>
  <c r="N10" i="12" s="1"/>
  <c r="Q14" i="16"/>
  <c r="T14" i="16"/>
  <c r="E14" i="16"/>
  <c r="M9" i="12"/>
  <c r="H14" i="16"/>
  <c r="H7" i="16"/>
  <c r="H12" i="16"/>
  <c r="I12" i="16" s="1"/>
  <c r="H8" i="16"/>
  <c r="H11" i="16"/>
  <c r="H10" i="16"/>
  <c r="H9" i="16"/>
  <c r="M10" i="12"/>
  <c r="R14" i="16" l="1"/>
  <c r="S14" i="16"/>
  <c r="F9" i="16"/>
  <c r="F12" i="16"/>
  <c r="F11" i="16"/>
  <c r="F10" i="16"/>
  <c r="F8" i="16"/>
  <c r="F7" i="16"/>
  <c r="E145" i="16"/>
  <c r="I7" i="16"/>
  <c r="I14" i="16" s="1"/>
  <c r="F14" i="16" l="1"/>
  <c r="F145" i="16" s="1"/>
</calcChain>
</file>

<file path=xl/sharedStrings.xml><?xml version="1.0" encoding="utf-8"?>
<sst xmlns="http://schemas.openxmlformats.org/spreadsheetml/2006/main" count="1587" uniqueCount="674">
  <si>
    <t>x</t>
  </si>
  <si>
    <t>TOTAL:</t>
  </si>
  <si>
    <t>Altele</t>
  </si>
  <si>
    <t>Scrisoare</t>
  </si>
  <si>
    <t>Scrisori de diferit gen</t>
  </si>
  <si>
    <t>Informare exceptii</t>
  </si>
  <si>
    <t>Informare excepții</t>
  </si>
  <si>
    <t>Valoare mică</t>
  </si>
  <si>
    <t>Dare de seamă privind achiziţiile de mică valoare</t>
  </si>
  <si>
    <t>Modificare decizie</t>
  </si>
  <si>
    <t>Decizie privind modificarea contractului de achiziții publice</t>
  </si>
  <si>
    <t>Decizie anulare procedura</t>
  </si>
  <si>
    <t>Decizie de anulare a procedurii de atribuire</t>
  </si>
  <si>
    <t>Decizie atribuire contract</t>
  </si>
  <si>
    <t>Decizie de atribuire a contractului de achiziții publice</t>
  </si>
  <si>
    <t>Modificare DS MTender</t>
  </si>
  <si>
    <t>Modificarea dării de seamă pentru procedurile desfășurate prin SIA RSAP MTender</t>
  </si>
  <si>
    <t>NFP MTender</t>
  </si>
  <si>
    <t>COP MTender</t>
  </si>
  <si>
    <t>Darea de seamă privind cererea ofertei de preţ cu publicare desfășurată prin SIA RSAP MTender</t>
  </si>
  <si>
    <t>AP COP MTender</t>
  </si>
  <si>
    <t>Anunţ de publicare pentru cererea ofertei de preţ prin SIA RSAP Mtender</t>
  </si>
  <si>
    <t>LP MTender</t>
  </si>
  <si>
    <t>AP LP Mtender</t>
  </si>
  <si>
    <t>Anunț modificare contract</t>
  </si>
  <si>
    <t>Anunț privind modificarea contractului de achiziții publice</t>
  </si>
  <si>
    <t>Anunț de atribuire</t>
  </si>
  <si>
    <t>Anunț de atribuire a contractului de achiziții publice</t>
  </si>
  <si>
    <t>AI</t>
  </si>
  <si>
    <t>Anunţ de intenţie</t>
  </si>
  <si>
    <t>Întors spre corectare</t>
  </si>
  <si>
    <t>Respinse</t>
  </si>
  <si>
    <t>Acceptate / examinate</t>
  </si>
  <si>
    <t>Recepționate</t>
  </si>
  <si>
    <t>Cod</t>
  </si>
  <si>
    <t>Tip document</t>
  </si>
  <si>
    <t xml:space="preserve">Nr. </t>
  </si>
  <si>
    <t>ANEXA Nr. 01</t>
  </si>
  <si>
    <t>ANEXA Nr. 02</t>
  </si>
  <si>
    <t xml:space="preserve">Informaţia privind conţinutul scrisorilor întocmite de către angajaţii </t>
  </si>
  <si>
    <t>Conținutul scrisorii</t>
  </si>
  <si>
    <t>Număr scrisori</t>
  </si>
  <si>
    <t>Aviz</t>
  </si>
  <si>
    <t>Prezentare informaţie solicitată</t>
  </si>
  <si>
    <t>Solicitarea prezentării informaţiei suplimentare</t>
  </si>
  <si>
    <t>Răspuns la demersuri</t>
  </si>
  <si>
    <t>Raport de monitorizare</t>
  </si>
  <si>
    <t>ANEXA Nr. 03</t>
  </si>
  <si>
    <t>CPV</t>
  </si>
  <si>
    <t>Denumirea bunurilor, serviciilor, lucrărilor</t>
  </si>
  <si>
    <t>COP</t>
  </si>
  <si>
    <t xml:space="preserve">Total proceduri publicate </t>
  </si>
  <si>
    <t>031</t>
  </si>
  <si>
    <t>Produse agricole şi horticole</t>
  </si>
  <si>
    <t>032</t>
  </si>
  <si>
    <t>Cereale, cartofi, legume, fructe şi fructe cu coajă</t>
  </si>
  <si>
    <t>033</t>
  </si>
  <si>
    <t>Produse agricole, de vânătoare şi de pescuit</t>
  </si>
  <si>
    <t>034</t>
  </si>
  <si>
    <t>Produse de silvicultură şi de exploatare forestieră</t>
  </si>
  <si>
    <t>091</t>
  </si>
  <si>
    <t>Combustibili</t>
  </si>
  <si>
    <t>092</t>
  </si>
  <si>
    <t>Petrol, cărbune şi produse petroliere</t>
  </si>
  <si>
    <t>142</t>
  </si>
  <si>
    <t>Nisip şi argilă</t>
  </si>
  <si>
    <t>144</t>
  </si>
  <si>
    <t>Sare şi clorură de sodiu pur</t>
  </si>
  <si>
    <t>146</t>
  </si>
  <si>
    <t>Minereuri metalifere şi aliaje</t>
  </si>
  <si>
    <t>151</t>
  </si>
  <si>
    <t>Carne</t>
  </si>
  <si>
    <t>152</t>
  </si>
  <si>
    <t>Peşte preparat şi conserve de peşte</t>
  </si>
  <si>
    <t>153</t>
  </si>
  <si>
    <t>Fructe, legume şi produse conexe</t>
  </si>
  <si>
    <t>155</t>
  </si>
  <si>
    <t>Produse lactate</t>
  </si>
  <si>
    <t>156</t>
  </si>
  <si>
    <t>Produse de morărit, amidon şi produse amilacee</t>
  </si>
  <si>
    <t>157</t>
  </si>
  <si>
    <t>Furaje</t>
  </si>
  <si>
    <t>158</t>
  </si>
  <si>
    <t>Diverse produse alimentare</t>
  </si>
  <si>
    <t>159</t>
  </si>
  <si>
    <t>Băuturi, tutun şi produse conexe</t>
  </si>
  <si>
    <t>167</t>
  </si>
  <si>
    <t>Tractoare</t>
  </si>
  <si>
    <t>181</t>
  </si>
  <si>
    <t>Îmbrăcăminte de uz profesional, îmbrăcăminte specială de lucru şi accesorii</t>
  </si>
  <si>
    <t>182</t>
  </si>
  <si>
    <t>Îmbrăcăminte de exterior</t>
  </si>
  <si>
    <t>183</t>
  </si>
  <si>
    <t>Articole de îmbrăcăminte</t>
  </si>
  <si>
    <t>184</t>
  </si>
  <si>
    <t>Îmbrăcăminte specială şi accesorii</t>
  </si>
  <si>
    <t>188</t>
  </si>
  <si>
    <t>Articole de încălţăminte</t>
  </si>
  <si>
    <t>192</t>
  </si>
  <si>
    <t>Materiale textile şi articole conexe</t>
  </si>
  <si>
    <t>197</t>
  </si>
  <si>
    <t>Cauciuc şi fibre sintetice</t>
  </si>
  <si>
    <t>221</t>
  </si>
  <si>
    <t>Cărţi, broşuri şi pliante tipărite</t>
  </si>
  <si>
    <t>224</t>
  </si>
  <si>
    <t>Timbre, carnete de cecuri, bancnote, acţiuni, materiale publicitare, cataloage şi manuale</t>
  </si>
  <si>
    <t>228</t>
  </si>
  <si>
    <t>Registre, registre contabile, clasoare, formulare şi alte articole imprimate de papetărie din hârtie sau din carton</t>
  </si>
  <si>
    <t>229</t>
  </si>
  <si>
    <t>Diverse imprimate</t>
  </si>
  <si>
    <t>241</t>
  </si>
  <si>
    <t>Gaze</t>
  </si>
  <si>
    <t>243</t>
  </si>
  <si>
    <t>Produse chimice anorganice şi organice de bază</t>
  </si>
  <si>
    <t>244</t>
  </si>
  <si>
    <t>Îngrăşăminte şi compuşi azotaţi</t>
  </si>
  <si>
    <t>249</t>
  </si>
  <si>
    <t>Produse chimice fine şi produse chimice variate</t>
  </si>
  <si>
    <t>301</t>
  </si>
  <si>
    <t>Maşini, echipament şi accesorii de birou, cu excepţia computerelor, a imprimantelor şi a mobilierului</t>
  </si>
  <si>
    <t>302</t>
  </si>
  <si>
    <t>Echipament şi accesorii pentru computer</t>
  </si>
  <si>
    <t>311</t>
  </si>
  <si>
    <t>Motoare, generatoare şi transformatoare electrice</t>
  </si>
  <si>
    <t>314</t>
  </si>
  <si>
    <t>Acumulatori, pile galvanice şi baterii primare</t>
  </si>
  <si>
    <t>315</t>
  </si>
  <si>
    <t>Aparatură de iluminat şi lămpi electrice</t>
  </si>
  <si>
    <t>316</t>
  </si>
  <si>
    <t>Echipament electric</t>
  </si>
  <si>
    <t>317</t>
  </si>
  <si>
    <t>Accesorii electronice, electromecanice şi electrotehnice</t>
  </si>
  <si>
    <t>322</t>
  </si>
  <si>
    <t>Aparate de emisie pentru radiotelefonie, radiotelegrafie, radiodifuziune şi televiziune</t>
  </si>
  <si>
    <t>323</t>
  </si>
  <si>
    <t>Receptoare de televiziune şi de radio şi aparate de înregistrare sau de redare a sunetului sau a imaginii</t>
  </si>
  <si>
    <t>325</t>
  </si>
  <si>
    <t>Echipament de telecomunicaţii</t>
  </si>
  <si>
    <t>331</t>
  </si>
  <si>
    <t>Echipamente medicale</t>
  </si>
  <si>
    <t>336</t>
  </si>
  <si>
    <t>Produse farmaceutice</t>
  </si>
  <si>
    <t>337</t>
  </si>
  <si>
    <t>Produse de îngrijire personală</t>
  </si>
  <si>
    <t>339</t>
  </si>
  <si>
    <t>Echipamente şi articole pentru autopsie şi uz mortuar</t>
  </si>
  <si>
    <t>341</t>
  </si>
  <si>
    <t>Autovehicule</t>
  </si>
  <si>
    <t>343</t>
  </si>
  <si>
    <t>Piese şi accesorii pentru vehicule şi pentru motoare de vehicule</t>
  </si>
  <si>
    <t>349</t>
  </si>
  <si>
    <t>Diverse echipamente de transport şi piese de schimb</t>
  </si>
  <si>
    <t>351</t>
  </si>
  <si>
    <t>Echipament de urgenţă şi de siguranţă</t>
  </si>
  <si>
    <t>358</t>
  </si>
  <si>
    <t>Echipament individual şi de sprijin</t>
  </si>
  <si>
    <t>375</t>
  </si>
  <si>
    <t>Jocuri şi jucării; atracţii de bâlci</t>
  </si>
  <si>
    <t>378</t>
  </si>
  <si>
    <t>Articole pentru lucrări de artizanat şi artă</t>
  </si>
  <si>
    <t>381</t>
  </si>
  <si>
    <t>Instrumente de navigaţie şi de meteorologie</t>
  </si>
  <si>
    <t>383</t>
  </si>
  <si>
    <t>Instrumente de măsurare</t>
  </si>
  <si>
    <t>384</t>
  </si>
  <si>
    <t>Instrumente de verificare a proprietăţilor fizice</t>
  </si>
  <si>
    <t>389</t>
  </si>
  <si>
    <t>Diverse instrumente de evaluare şi de testare</t>
  </si>
  <si>
    <t>391</t>
  </si>
  <si>
    <t>Mobilier</t>
  </si>
  <si>
    <t>392</t>
  </si>
  <si>
    <t>Accesorii de mobilier</t>
  </si>
  <si>
    <t>395</t>
  </si>
  <si>
    <t>Articole textile</t>
  </si>
  <si>
    <t>397</t>
  </si>
  <si>
    <t>Aparate de uz casnic</t>
  </si>
  <si>
    <t>398</t>
  </si>
  <si>
    <t>Produse de curăţat şi de lustruit</t>
  </si>
  <si>
    <t>411</t>
  </si>
  <si>
    <t>Apă naturală brută</t>
  </si>
  <si>
    <t>421</t>
  </si>
  <si>
    <t>Utilaje de producţie şi utilizare a puterii mecanice</t>
  </si>
  <si>
    <t>423</t>
  </si>
  <si>
    <t>Furnale, incineratoare şi cuptoare industriale sau de laborator</t>
  </si>
  <si>
    <t>424</t>
  </si>
  <si>
    <t>Echipamente de ridicare şi de manipulare şi piese ale acestora</t>
  </si>
  <si>
    <t>425</t>
  </si>
  <si>
    <t>Echipamente de răcire şi de ventilare</t>
  </si>
  <si>
    <t>426</t>
  </si>
  <si>
    <t>Maşini-unelte</t>
  </si>
  <si>
    <t>429</t>
  </si>
  <si>
    <t>Diverse utilaje de uz general şi special</t>
  </si>
  <si>
    <t>441</t>
  </si>
  <si>
    <t>Materiale de construcţii şi articole conexe</t>
  </si>
  <si>
    <t>442</t>
  </si>
  <si>
    <t>Produse structurale</t>
  </si>
  <si>
    <t>444</t>
  </si>
  <si>
    <t>Diverse produse fabricate şi articole conexe</t>
  </si>
  <si>
    <t>446</t>
  </si>
  <si>
    <t>Cisterne, rezervoare şi containere; radiatoare şi boilere pentru încălzirea centrală</t>
  </si>
  <si>
    <t>448</t>
  </si>
  <si>
    <t>Vopsele, lacuri şi masticuri</t>
  </si>
  <si>
    <t>451</t>
  </si>
  <si>
    <t>Lucrări de pregătire a şantierului</t>
  </si>
  <si>
    <t>452</t>
  </si>
  <si>
    <t>Lucrări de construcţii complete sau parţiale şi lucrări publice</t>
  </si>
  <si>
    <t>453</t>
  </si>
  <si>
    <t>Lucrări de instalaţii pentru clădiri</t>
  </si>
  <si>
    <t>454</t>
  </si>
  <si>
    <t>Lucrări de finisare a construcţiilor</t>
  </si>
  <si>
    <t>481</t>
  </si>
  <si>
    <t>Pachete software pentru industrie</t>
  </si>
  <si>
    <t>482</t>
  </si>
  <si>
    <t>Pachete software pentru reţele, internet şi intranet</t>
  </si>
  <si>
    <t>487</t>
  </si>
  <si>
    <t>Utilitare pentru pachete software</t>
  </si>
  <si>
    <t>488</t>
  </si>
  <si>
    <t>Sisteme de informare şi servere</t>
  </si>
  <si>
    <t>501</t>
  </si>
  <si>
    <t>Servicii de reparare şi de întreţinere a vehiculelor şi a echipamentelor aferente şi servicii</t>
  </si>
  <si>
    <t>502</t>
  </si>
  <si>
    <t>Servicii de reparare şi de întreţinere şi servicii conexe pentru mijloacele de transport aerian, feroviar, rutier şi maritim</t>
  </si>
  <si>
    <t>503</t>
  </si>
  <si>
    <t>Servicii de reparare şi de întreţinere şi servicii conexe pentru computere personale, pentru echipament de telecomunicaţii şi pentru echipament audiovizual</t>
  </si>
  <si>
    <t>504</t>
  </si>
  <si>
    <t>Servicii de reparare şi de întreţinere a echipamentului medical şi de precizie</t>
  </si>
  <si>
    <t>505</t>
  </si>
  <si>
    <t>Servicii de reparare şi de întreţinere a pompelor, a vanelor, a robinetelor, a containerelor de metal şi a maşinilor</t>
  </si>
  <si>
    <t>507</t>
  </si>
  <si>
    <t>Servicii de reparare şi de întreţinere a instalaţiilor de construcţii</t>
  </si>
  <si>
    <t>508</t>
  </si>
  <si>
    <t>Diverse servicii de întreţinere şi de reparare</t>
  </si>
  <si>
    <t>511</t>
  </si>
  <si>
    <t>Servicii de instalare a echipamentului electric şi mecanic</t>
  </si>
  <si>
    <t>551</t>
  </si>
  <si>
    <t>Servicii hoteliere</t>
  </si>
  <si>
    <t>555</t>
  </si>
  <si>
    <t>Servicii de servire a băuturilor</t>
  </si>
  <si>
    <t>601</t>
  </si>
  <si>
    <t>Servicii de transport rutier</t>
  </si>
  <si>
    <t>604</t>
  </si>
  <si>
    <t>Servicii de transport aerian</t>
  </si>
  <si>
    <t>637</t>
  </si>
  <si>
    <t>Servicii anexe pentru transportul terestru, naval şi aerian</t>
  </si>
  <si>
    <t>641</t>
  </si>
  <si>
    <t>Servicii poştale şi de curierat</t>
  </si>
  <si>
    <t>642</t>
  </si>
  <si>
    <t>Servicii de telecomunicaţii</t>
  </si>
  <si>
    <t>661</t>
  </si>
  <si>
    <t>Servicii bancare</t>
  </si>
  <si>
    <t>665</t>
  </si>
  <si>
    <t>Servicii de asigurare şi de pensie</t>
  </si>
  <si>
    <t>703</t>
  </si>
  <si>
    <t>Servicii de intermediere imobiliară pentru terţi</t>
  </si>
  <si>
    <t>712</t>
  </si>
  <si>
    <t>Servicii de arhitectură şi servicii conexe</t>
  </si>
  <si>
    <t>713</t>
  </si>
  <si>
    <t>Servicii de inginerie</t>
  </si>
  <si>
    <t>715</t>
  </si>
  <si>
    <t>Servicii privind construcţiile</t>
  </si>
  <si>
    <t>719</t>
  </si>
  <si>
    <t>Servicii de laborator</t>
  </si>
  <si>
    <t>722</t>
  </si>
  <si>
    <t>Servicii de programare şi de consultanţă software</t>
  </si>
  <si>
    <t>723</t>
  </si>
  <si>
    <t>Servicii de înlocuire de date</t>
  </si>
  <si>
    <t>724</t>
  </si>
  <si>
    <t>Servicii de internet</t>
  </si>
  <si>
    <t>725</t>
  </si>
  <si>
    <t>Servicii informatice</t>
  </si>
  <si>
    <t>726</t>
  </si>
  <si>
    <t>Servicii de asistenţă şi de consultanţă informatică</t>
  </si>
  <si>
    <t>732</t>
  </si>
  <si>
    <t>Servicii de consultanţă în cercetare şi în dezvoltare</t>
  </si>
  <si>
    <t>751</t>
  </si>
  <si>
    <t>Servicii de administraţie publică</t>
  </si>
  <si>
    <t>752</t>
  </si>
  <si>
    <t>Prestări de servicii pentru comunitate</t>
  </si>
  <si>
    <t>772</t>
  </si>
  <si>
    <t>Servicii pentru silvicultură</t>
  </si>
  <si>
    <t>773</t>
  </si>
  <si>
    <t>Servicii pentru horticultură</t>
  </si>
  <si>
    <t>791</t>
  </si>
  <si>
    <t>Servicii juridice</t>
  </si>
  <si>
    <t>793</t>
  </si>
  <si>
    <t>Studii de piaţă şi cercetare economică: sondaje şi statistici</t>
  </si>
  <si>
    <t>794</t>
  </si>
  <si>
    <t>Consultanţă în afaceri şi în management şi servicii conexe</t>
  </si>
  <si>
    <t>795</t>
  </si>
  <si>
    <t>Servicii de asistenţă în birou</t>
  </si>
  <si>
    <t>797</t>
  </si>
  <si>
    <t>Servicii de investigaţie şi de siguranţă</t>
  </si>
  <si>
    <t>798</t>
  </si>
  <si>
    <t>Servicii tipografice şi servicii conexe</t>
  </si>
  <si>
    <t>799</t>
  </si>
  <si>
    <t>Diverse servicii comerciale şi servicii conexe</t>
  </si>
  <si>
    <t>805</t>
  </si>
  <si>
    <t>Servicii de formare</t>
  </si>
  <si>
    <t>851</t>
  </si>
  <si>
    <t>Servicii de sănătate</t>
  </si>
  <si>
    <t>852</t>
  </si>
  <si>
    <t>Servicii veterinare</t>
  </si>
  <si>
    <t>905</t>
  </si>
  <si>
    <t>Servicii privind deşeurile menajere şi deşeurile</t>
  </si>
  <si>
    <t>906</t>
  </si>
  <si>
    <t>Servicii de curăţenie şi igienizare în mediul urban sau rural şi servicii conexe</t>
  </si>
  <si>
    <t>909</t>
  </si>
  <si>
    <t>Servicii de curăţenie şi igienizare</t>
  </si>
  <si>
    <t>921</t>
  </si>
  <si>
    <t>Servicii de cinematografie şi servicii video</t>
  </si>
  <si>
    <t>983</t>
  </si>
  <si>
    <t>Servicii diverse</t>
  </si>
  <si>
    <t>Din care:</t>
  </si>
  <si>
    <t>Bunuri</t>
  </si>
  <si>
    <t>Lucrări</t>
  </si>
  <si>
    <t>Servicii</t>
  </si>
  <si>
    <t>312</t>
  </si>
  <si>
    <t>Aparate de distribuţie şi control ale energiei electrice</t>
  </si>
  <si>
    <t>313</t>
  </si>
  <si>
    <t>Sârmă şi cabluri izolate</t>
  </si>
  <si>
    <t>904</t>
  </si>
  <si>
    <t>Servicii privind apele reziduale</t>
  </si>
  <si>
    <t xml:space="preserve">Proceduri anulate de AC desfășurate prin SIA RSAP </t>
  </si>
  <si>
    <t>Proceduri anulate de AC din lipsa finanțării</t>
  </si>
  <si>
    <t>Proceduri anulate de AC din lipsă de oferte</t>
  </si>
  <si>
    <t>Proceduri anulate din lipsa a 3 oferte calificate</t>
  </si>
  <si>
    <t>Proceduri anulate de AC din lipsa concurenţei</t>
  </si>
  <si>
    <t xml:space="preserve">Proceduri anulate de AC din diverse motive </t>
  </si>
  <si>
    <t>Total proceduri anulate</t>
  </si>
  <si>
    <t>NFP</t>
  </si>
  <si>
    <t>Cererea ofertelor de prețuri</t>
  </si>
  <si>
    <t>Proceduri</t>
  </si>
  <si>
    <t>Nr. de ordine</t>
  </si>
  <si>
    <t>ANEXA Nr. 04</t>
  </si>
  <si>
    <t>ANEXA Nr. 05</t>
  </si>
  <si>
    <t xml:space="preserve">Informaţie privind contractele/acordurile adiționale pentru fiecare obiect de achiziţie în parte, </t>
  </si>
  <si>
    <t>Denumirea bunurilor, lucrărilor, serviciilor</t>
  </si>
  <si>
    <t>Total contracte</t>
  </si>
  <si>
    <t>Acorduri adiţionale de majorare</t>
  </si>
  <si>
    <t>Acorduri adiţionale de mișorare/reziliere</t>
  </si>
  <si>
    <t>Alte acorduri adiţionale</t>
  </si>
  <si>
    <t>Total contracte și acorduri adiţionale</t>
  </si>
  <si>
    <t>Suma totală (MDL, inclusiv TVA)</t>
  </si>
  <si>
    <t>Ponderea fiecărei categorii în suma totală a contractelor (%)</t>
  </si>
  <si>
    <t>Ponderea fiecări categorii după numărul de contracte (%)</t>
  </si>
  <si>
    <t>Nr.</t>
  </si>
  <si>
    <t>Suma (MDL, inclusiv TVA)</t>
  </si>
  <si>
    <t>10 (3+5+7+9)</t>
  </si>
  <si>
    <t>11 (4+6+8)</t>
  </si>
  <si>
    <t>090</t>
  </si>
  <si>
    <t>Produse petroliere, combustibil, electricitate şi alte surse de energie</t>
  </si>
  <si>
    <t>150</t>
  </si>
  <si>
    <t>Alimenter, băuturi, tutun şi produse conexe</t>
  </si>
  <si>
    <t>154</t>
  </si>
  <si>
    <t>Uleiuri şi grăsimi animale şi vegetale</t>
  </si>
  <si>
    <t>330</t>
  </si>
  <si>
    <t>Echipamente medicale, produse farmaceutice şi produse de îngrijire personală</t>
  </si>
  <si>
    <t>390</t>
  </si>
  <si>
    <t>Mobilă (inclusiv mobilă de birou), accesorii de mobilier, aparate de uz casnic (exclusiv dispozitive de iluminat) şi produse de curăţat</t>
  </si>
  <si>
    <t>450</t>
  </si>
  <si>
    <t>Lucrări de construcţii</t>
  </si>
  <si>
    <t>480</t>
  </si>
  <si>
    <t>Pachete software şi sisteme informatice</t>
  </si>
  <si>
    <t>720</t>
  </si>
  <si>
    <t>Servicii IT: consultanţă, dezvoltare de software, internet şi asistenţă</t>
  </si>
  <si>
    <t>850</t>
  </si>
  <si>
    <t>Servicii de sănătate şi servicii de asistenţă socială</t>
  </si>
  <si>
    <t>900</t>
  </si>
  <si>
    <t>Servicii de evacuare a apelor reziduale, de eliminare a deşeurilor, de igienizare şi servicii privind mediul</t>
  </si>
  <si>
    <t>926</t>
  </si>
  <si>
    <t>Servicii sportive</t>
  </si>
  <si>
    <t>Dintre care:</t>
  </si>
  <si>
    <t>% Bunuri</t>
  </si>
  <si>
    <t>% Lucrări</t>
  </si>
  <si>
    <t>% Servicii</t>
  </si>
  <si>
    <t>Nr. total contracte</t>
  </si>
  <si>
    <t>Suma total contracte</t>
  </si>
  <si>
    <t>Nr. total acorduri adiționale de majorare</t>
  </si>
  <si>
    <t>Suma total acorduri adiționale de majorare</t>
  </si>
  <si>
    <t>Nr. total acorduri adiționale de micșorare / reziliere</t>
  </si>
  <si>
    <t>Suma total acorduri adiționale de micșorare / reziliere</t>
  </si>
  <si>
    <t>Alte acorduri adiționale</t>
  </si>
  <si>
    <t>Suma totală</t>
  </si>
  <si>
    <t>ANEXA Nr. 06</t>
  </si>
  <si>
    <t>Informaţie privind contractele/acordurile adiționale pentru fiecare obiect de achiziţie în parte, încheiate în rezultatul procedurilor</t>
  </si>
  <si>
    <t>030</t>
  </si>
  <si>
    <t>Produse agricole, de fermă, de pescuit, de silvicultură şi produse conexe</t>
  </si>
  <si>
    <t>190</t>
  </si>
  <si>
    <t>Produse din piele, materiale textile, din plastic şi din cauciuc</t>
  </si>
  <si>
    <t>500</t>
  </si>
  <si>
    <t>Servicii de reparare şi întreţinere</t>
  </si>
  <si>
    <t>ANEXA Nr. 07</t>
  </si>
  <si>
    <t>Informaţie privind contractele/acordurile adiționale pentru fiecare obiect de achiziţie în parte,</t>
  </si>
  <si>
    <t>519</t>
  </si>
  <si>
    <t>Servicii de instalare de sisteme de orientare şi control</t>
  </si>
  <si>
    <t>770</t>
  </si>
  <si>
    <t>Servicii pentru agricultură, silvicultură, horticultură, acvacultură şi apicultură</t>
  </si>
  <si>
    <t>803</t>
  </si>
  <si>
    <t>Servicii de învăţământ superior</t>
  </si>
  <si>
    <t>ANEXA Nr. 8</t>
  </si>
  <si>
    <t>Nr. total proceduri</t>
  </si>
  <si>
    <t xml:space="preserve">COP </t>
  </si>
  <si>
    <t>Licitații deschise</t>
  </si>
  <si>
    <t>12 (5+7+9)</t>
  </si>
  <si>
    <t>11 (4+6+8+10)</t>
  </si>
  <si>
    <t>Total contracte de achiziție</t>
  </si>
  <si>
    <t>Total Proceduri</t>
  </si>
  <si>
    <t>Informaţie privind contractele/acordurile adiționale în rezultatul procedurilor de achiziţii</t>
  </si>
  <si>
    <t>ANEXA Nr. 9</t>
  </si>
  <si>
    <t>143</t>
  </si>
  <si>
    <t>Produse anorganice chimice şi îngrăşăminte minerale</t>
  </si>
  <si>
    <t>350</t>
  </si>
  <si>
    <t>Echipament de securitate, de luptă împotriva incendiilor, de poliţie şi de apărare</t>
  </si>
  <si>
    <t>373</t>
  </si>
  <si>
    <t>Instrumente muzicale şi piese pentru acestea</t>
  </si>
  <si>
    <t>420</t>
  </si>
  <si>
    <t>Echipamente industriale</t>
  </si>
  <si>
    <t>431</t>
  </si>
  <si>
    <t>Echipament minier</t>
  </si>
  <si>
    <t>640</t>
  </si>
  <si>
    <t>Servicii poştale şi de telecomunicaţii</t>
  </si>
  <si>
    <t>553</t>
  </si>
  <si>
    <t>Servicii de restaurant şi de servire a mâncării</t>
  </si>
  <si>
    <t>ANEXA Nr. 10</t>
  </si>
  <si>
    <t>Informaţia privind repartizarea achiziţiilor după tipul obiectului de achiziţie</t>
  </si>
  <si>
    <t>Tip procedură</t>
  </si>
  <si>
    <t>Procedura de achiziţie</t>
  </si>
  <si>
    <t>Suma cu TVA</t>
  </si>
  <si>
    <t>Nr. de contracte</t>
  </si>
  <si>
    <t>Proceduri desfășurate prin pubicarea anunțului de participare in BAP</t>
  </si>
  <si>
    <t xml:space="preserve">Licitaţii deschise </t>
  </si>
  <si>
    <t>Cererea ofertelor de preţuri cu publicare</t>
  </si>
  <si>
    <t>Acord Cadru, contracte subsecvente</t>
  </si>
  <si>
    <t>Proceduri desfășurate fără pubicarea anunțului de participare in BAP</t>
  </si>
  <si>
    <t>Negociere fără publicare</t>
  </si>
  <si>
    <t>TOTAL</t>
  </si>
  <si>
    <t>PONDEREA %</t>
  </si>
  <si>
    <t>Cota parte %</t>
  </si>
  <si>
    <r>
      <t xml:space="preserve">Suma total contracte </t>
    </r>
    <r>
      <rPr>
        <b/>
        <sz val="10"/>
        <color indexed="9"/>
        <rFont val="Calibri"/>
        <family val="2"/>
        <charset val="204"/>
      </rPr>
      <t>Bunuri</t>
    </r>
  </si>
  <si>
    <r>
      <t xml:space="preserve">Nr. total contracte </t>
    </r>
    <r>
      <rPr>
        <b/>
        <sz val="10"/>
        <color indexed="9"/>
        <rFont val="Calibri"/>
        <family val="2"/>
        <charset val="204"/>
      </rPr>
      <t>Bunuri</t>
    </r>
  </si>
  <si>
    <r>
      <t xml:space="preserve">Suma total contracte </t>
    </r>
    <r>
      <rPr>
        <b/>
        <sz val="10"/>
        <color indexed="9"/>
        <rFont val="Calibri"/>
        <family val="2"/>
        <charset val="204"/>
      </rPr>
      <t>Lucrări</t>
    </r>
  </si>
  <si>
    <r>
      <t xml:space="preserve">Nr. total contracte </t>
    </r>
    <r>
      <rPr>
        <b/>
        <sz val="10"/>
        <color indexed="9"/>
        <rFont val="Calibri"/>
        <family val="2"/>
        <charset val="204"/>
      </rPr>
      <t xml:space="preserve"> Lucrări</t>
    </r>
  </si>
  <si>
    <r>
      <t xml:space="preserve">Suma total contracte </t>
    </r>
    <r>
      <rPr>
        <b/>
        <sz val="10"/>
        <color indexed="9"/>
        <rFont val="Calibri"/>
        <family val="2"/>
        <charset val="204"/>
      </rPr>
      <t>Servicii</t>
    </r>
  </si>
  <si>
    <r>
      <t xml:space="preserve">Nr. total contracte </t>
    </r>
    <r>
      <rPr>
        <b/>
        <sz val="10"/>
        <color indexed="9"/>
        <rFont val="Calibri"/>
        <family val="2"/>
        <charset val="204"/>
      </rPr>
      <t xml:space="preserve">  Servicii</t>
    </r>
  </si>
  <si>
    <t>Anexa 11</t>
  </si>
  <si>
    <t>Nr. de proceduri</t>
  </si>
  <si>
    <t>Suma contractelor, (lei)</t>
  </si>
  <si>
    <t>Acord cadru</t>
  </si>
  <si>
    <t>Licitaţii deschise, desfășurate prin SIA RSAP Mtender</t>
  </si>
  <si>
    <t>Licitaţii deschise, desfășurate prin intermediul SIA RSAP</t>
  </si>
  <si>
    <t>Cererea ofertelor de preţuri, desfășurate prin intermediul SIA RSAP Mtender</t>
  </si>
  <si>
    <t>Cererea ofertelor de preţuri, desfășurate prin intermediul SIA RSAP</t>
  </si>
  <si>
    <t>Proceduri negociere fără publicare</t>
  </si>
  <si>
    <t>Negociere fără publicare *</t>
  </si>
  <si>
    <t>Alocații directe pentru servicii educaționale *</t>
  </si>
  <si>
    <t>*</t>
  </si>
  <si>
    <t>Licitaţii deschise desfășurate prin intermediul SIA RSAP</t>
  </si>
  <si>
    <t>Cererea ofertelor de preţuri desfășurate prin intermediul SIA RSAP Mtender</t>
  </si>
  <si>
    <t>Cererea ofertelor de preţuri desfășurate prin intermediul SIA RSAP</t>
  </si>
  <si>
    <t>ANEXA Nr. 12</t>
  </si>
  <si>
    <t>Cele mai frecvente abateri de la legislație din domeniul achizițiilor publice</t>
  </si>
  <si>
    <t>Abateri</t>
  </si>
  <si>
    <t>Număr de proceduri</t>
  </si>
  <si>
    <t>DUAE incomplet sau completat necorespunzător</t>
  </si>
  <si>
    <t>Documentația de atribuire incompletă sau completată necorespunzător</t>
  </si>
  <si>
    <t>Lipsa referințelor privind utilizarea licitației electronice în cazurile prevăzute de legislație</t>
  </si>
  <si>
    <t>Cerințele din invitația/anunțul de participare, DUAE și/sau documentația de atribuire nu sunt corelate</t>
  </si>
  <si>
    <t>Documentația standard utilizată nu corespunde obiectului de achiziție și/sau tipului de procedură</t>
  </si>
  <si>
    <t>Lipsa documentației de atribuire</t>
  </si>
  <si>
    <t>Lipsa DUAE</t>
  </si>
  <si>
    <t>Atribuirea contractelor operatorilor economici necalificați sau care nu corespund cerințelor stabilite</t>
  </si>
  <si>
    <t>Lipsa invitației/anunțului de participare</t>
  </si>
  <si>
    <t>Nerespectarea regulilor privind descrierea bunurilor, lucrărilor, serviciilor</t>
  </si>
  <si>
    <t>Nerespectarea prevederilor legale privind garanția pentru ofertă</t>
  </si>
  <si>
    <t>Nerespectarea termenilor de depunere a ofertelor de la data publicării anunțului (zile depline)</t>
  </si>
  <si>
    <t>Nerespectarea cerințelor privind semnarea electronică a ofertelor</t>
  </si>
  <si>
    <t>ANEXA Nr. 13</t>
  </si>
  <si>
    <t>Acțiunile întreprinse</t>
  </si>
  <si>
    <t>Documentația de atribuire</t>
  </si>
  <si>
    <t>Rezultatele procedurii de atribuire/ modificare a contractelor</t>
  </si>
  <si>
    <t>Total</t>
  </si>
  <si>
    <t>număr</t>
  </si>
  <si>
    <t>%</t>
  </si>
  <si>
    <t>Remediat</t>
  </si>
  <si>
    <t>Neremediat</t>
  </si>
  <si>
    <t>Parțial remediat</t>
  </si>
  <si>
    <t>Anexa 15</t>
  </si>
  <si>
    <t xml:space="preserve">Indicatori </t>
  </si>
  <si>
    <t>Licitații deschise (SIA RSAP MTender)</t>
  </si>
  <si>
    <t>Cererea ofertelor de preț (SIA RSAP MTender)</t>
  </si>
  <si>
    <t>Licitații deschise (SIA RSAP)</t>
  </si>
  <si>
    <t>Cererea ofertelor de preț (SIA RSAP)</t>
  </si>
  <si>
    <t>Numărul mediu de oferte per total</t>
  </si>
  <si>
    <r>
      <t xml:space="preserve">Numărul mediu de oferte în cadrul achiziției  de </t>
    </r>
    <r>
      <rPr>
        <b/>
        <u/>
        <sz val="10"/>
        <color theme="0"/>
        <rFont val="Calibri"/>
        <family val="2"/>
        <charset val="204"/>
        <scheme val="minor"/>
      </rPr>
      <t>bunuri</t>
    </r>
  </si>
  <si>
    <r>
      <t xml:space="preserve">Numărul mediu de oferte în cadrul achiziției de </t>
    </r>
    <r>
      <rPr>
        <b/>
        <u/>
        <sz val="10"/>
        <color theme="0"/>
        <rFont val="Calibri"/>
        <family val="2"/>
        <charset val="204"/>
        <scheme val="minor"/>
      </rPr>
      <t>lucrări</t>
    </r>
  </si>
  <si>
    <r>
      <t xml:space="preserve">Numărul mediu de oferte în cadrul achiziției  de </t>
    </r>
    <r>
      <rPr>
        <b/>
        <u/>
        <sz val="10"/>
        <color theme="0"/>
        <rFont val="Calibri"/>
        <family val="2"/>
        <charset val="204"/>
        <scheme val="minor"/>
      </rPr>
      <t>servicii</t>
    </r>
  </si>
  <si>
    <r>
      <t xml:space="preserve">Numărul de proceduri de achiziție la care nu a fost prezentată </t>
    </r>
    <r>
      <rPr>
        <b/>
        <u/>
        <sz val="10"/>
        <color theme="0"/>
        <rFont val="Calibri"/>
        <family val="2"/>
        <charset val="204"/>
        <scheme val="minor"/>
      </rPr>
      <t>nici o ofertă</t>
    </r>
  </si>
  <si>
    <r>
      <t xml:space="preserve">Ponderea procedurilor de achiziție la care nu a fost prezentată </t>
    </r>
    <r>
      <rPr>
        <b/>
        <u/>
        <sz val="10"/>
        <color theme="0"/>
        <rFont val="Calibri"/>
        <family val="2"/>
        <charset val="204"/>
        <scheme val="minor"/>
      </rPr>
      <t>nici o ofertă</t>
    </r>
  </si>
  <si>
    <r>
      <t>Numărul de proceduri de achiziție la care  a fost prezentată</t>
    </r>
    <r>
      <rPr>
        <b/>
        <u/>
        <sz val="10"/>
        <color theme="0"/>
        <rFont val="Calibri"/>
        <family val="2"/>
        <charset val="204"/>
        <scheme val="minor"/>
      </rPr>
      <t xml:space="preserve"> o singură ofertă</t>
    </r>
  </si>
  <si>
    <r>
      <t>Ponderea procedurilor de achiziție la care  a fost prezentată</t>
    </r>
    <r>
      <rPr>
        <b/>
        <u/>
        <sz val="10"/>
        <color theme="0"/>
        <rFont val="Calibri"/>
        <family val="2"/>
        <charset val="204"/>
        <scheme val="minor"/>
      </rPr>
      <t xml:space="preserve"> o singură ofertă</t>
    </r>
  </si>
  <si>
    <r>
      <t xml:space="preserve">Numărul </t>
    </r>
    <r>
      <rPr>
        <b/>
        <u/>
        <sz val="10"/>
        <color theme="0"/>
        <rFont val="Calibri"/>
        <family val="2"/>
        <charset val="204"/>
        <scheme val="minor"/>
      </rPr>
      <t>maximal</t>
    </r>
    <r>
      <rPr>
        <b/>
        <sz val="10"/>
        <color theme="0"/>
        <rFont val="Calibri"/>
        <family val="2"/>
        <charset val="204"/>
        <scheme val="minor"/>
      </rPr>
      <t xml:space="preserve"> de oferte prezentate la o procedură de achiziție</t>
    </r>
  </si>
  <si>
    <t>Anexa 16</t>
  </si>
  <si>
    <t>Valoarea medie a unui contract atribuit, lei</t>
  </si>
  <si>
    <t>4/3</t>
  </si>
  <si>
    <t>Tip obiect de achiziție</t>
  </si>
  <si>
    <t>Total anul 2020</t>
  </si>
  <si>
    <t>Anul 2020</t>
  </si>
  <si>
    <t>Retras</t>
  </si>
  <si>
    <t>Respingere procesare acord adiţional</t>
  </si>
  <si>
    <t>Respingere înregistrare decizie</t>
  </si>
  <si>
    <t>324</t>
  </si>
  <si>
    <t>Reţele</t>
  </si>
  <si>
    <t>342</t>
  </si>
  <si>
    <t>Caroserii, remorci sau semiremorci pentru vehicule</t>
  </si>
  <si>
    <t>393</t>
  </si>
  <si>
    <t>Diverse echipamente</t>
  </si>
  <si>
    <t>422</t>
  </si>
  <si>
    <t>Utilaje de prelucrare a alimentelor, a băuturilor şi a tutunului şi accesorii ale acestora</t>
  </si>
  <si>
    <t>432</t>
  </si>
  <si>
    <t>Utilaje pentru terasamente, utilaje de excavare şi piese ale acestora</t>
  </si>
  <si>
    <t>445</t>
  </si>
  <si>
    <t>Scule, lacăte, chei, balamale, dispozitive de fixare, lanţuri şi resorturi</t>
  </si>
  <si>
    <t>483</t>
  </si>
  <si>
    <t>Pachete software pentru crearea de documente, pentru desen, imagistică, planificare şi productivitate</t>
  </si>
  <si>
    <t>486</t>
  </si>
  <si>
    <t>Pachete software pentru baze de date şi operare</t>
  </si>
  <si>
    <t>149</t>
  </si>
  <si>
    <t>Materii prime secundare de recuperare</t>
  </si>
  <si>
    <t>340</t>
  </si>
  <si>
    <t>Echipamente de transport şi produse auxiliare pentru transport</t>
  </si>
  <si>
    <t>718</t>
  </si>
  <si>
    <t>Servicii de consultanţă pentru alimentarea cu apă şi servicii de consultanţă în materie de deşeuri</t>
  </si>
  <si>
    <t>380</t>
  </si>
  <si>
    <t>Echipamente de laborator, optice şi de precizie (cu excepţia ochelarilor)</t>
  </si>
  <si>
    <t>440</t>
  </si>
  <si>
    <t>Structuri şi materiale de construcţii; produse auxiliare pentru construcţii (cu excepţia aparatelor electrice)</t>
  </si>
  <si>
    <t>443</t>
  </si>
  <si>
    <t>Cablu, sârmă şi produse conexe</t>
  </si>
  <si>
    <t>485</t>
  </si>
  <si>
    <t>Pachete software de comunicaţii şi multimedia</t>
  </si>
  <si>
    <t>761</t>
  </si>
  <si>
    <t>Servicii profesionale privind industria gazului</t>
  </si>
  <si>
    <t>600</t>
  </si>
  <si>
    <t>Servicii de transport (cu excepţia transportului de deşeuri)</t>
  </si>
  <si>
    <t>796</t>
  </si>
  <si>
    <t>Servicii de recrutare</t>
  </si>
  <si>
    <t>800</t>
  </si>
  <si>
    <t>Servicii de învăţământ şi formare profesională</t>
  </si>
  <si>
    <t>Lipsa numărului minim de ofertanţi prevăzut pentru fiecare procedură</t>
  </si>
  <si>
    <t>Nerespectarea temeiurilor de anulare a procedurii de achiziție conform art.71 din legea 131/2015 privind achizițiile publice</t>
  </si>
  <si>
    <t>Includerea datelor neveridice în decizia de atribuire/darea de seamă</t>
  </si>
  <si>
    <t>Divizarea procedurilor de achiziție publică</t>
  </si>
  <si>
    <t>Nerespectarea prevederilor legale privind cerințele de calificare</t>
  </si>
  <si>
    <t>Neîntocmirea și nepublicarea anunțurilor de intenție în B.A.P.</t>
  </si>
  <si>
    <t>Informația din sistemul electronic nu corespunde cu informația indicată în decizia de atribuire/darea de seamă</t>
  </si>
  <si>
    <t>Darea de seamă privind acord-cadru</t>
  </si>
  <si>
    <t>CS ACD</t>
  </si>
  <si>
    <t>161</t>
  </si>
  <si>
    <t>Utilaje agricole şi forestiere pentru pregătirea sau cultivarea solului</t>
  </si>
  <si>
    <t>163</t>
  </si>
  <si>
    <t>Secerătoare</t>
  </si>
  <si>
    <t>165</t>
  </si>
  <si>
    <t>Maşini agricole cu încărcare automată sau de descărcare pentru agricultură</t>
  </si>
  <si>
    <t>222</t>
  </si>
  <si>
    <t>Ziare, reviste specializate, periodice şi reviste</t>
  </si>
  <si>
    <t>347</t>
  </si>
  <si>
    <t>Avioane</t>
  </si>
  <si>
    <t>385</t>
  </si>
  <si>
    <t>Aparate de control şi de testare</t>
  </si>
  <si>
    <t>484</t>
  </si>
  <si>
    <t>Pachete software pentru tranzacţii comerciale şi personale</t>
  </si>
  <si>
    <t>853</t>
  </si>
  <si>
    <t>Servicii de asistenţă socială şi servicii conexe</t>
  </si>
  <si>
    <t>220</t>
  </si>
  <si>
    <t>Imprimate şi produse conexe</t>
  </si>
  <si>
    <t>710</t>
  </si>
  <si>
    <t>Servicii de arhitectură, de construcţii, de inginerie şi de inspecţie</t>
  </si>
  <si>
    <t>147</t>
  </si>
  <si>
    <t>Metale de bază</t>
  </si>
  <si>
    <t>189</t>
  </si>
  <si>
    <t>Articole de voiaj, şelărie, saci şi săculeţe</t>
  </si>
  <si>
    <t>240</t>
  </si>
  <si>
    <t>Produse chimice</t>
  </si>
  <si>
    <t>245</t>
  </si>
  <si>
    <t>Materiale plastice primare</t>
  </si>
  <si>
    <t>310</t>
  </si>
  <si>
    <t>Maşini, aparate, echipamente şi consumabile electrice; iluminat</t>
  </si>
  <si>
    <t>374</t>
  </si>
  <si>
    <t>Articole şi echipament de sport</t>
  </si>
  <si>
    <t>427</t>
  </si>
  <si>
    <t>Utilaje pentru producţia de textile, de îmbrăcăminte şi de piele</t>
  </si>
  <si>
    <t>449</t>
  </si>
  <si>
    <t>Piatră de construcţie, piatră calcaroasă, ghips şi ardezie</t>
  </si>
  <si>
    <t>714</t>
  </si>
  <si>
    <t>Servicii de urbanism şi de arhitectură peisagistică</t>
  </si>
  <si>
    <t>729</t>
  </si>
  <si>
    <t>Servicii de siguranţă informatică şi de conversie computerizată a cataloagelor</t>
  </si>
  <si>
    <t>246</t>
  </si>
  <si>
    <t>Explozibili</t>
  </si>
  <si>
    <t>Anul 2019</t>
  </si>
  <si>
    <t xml:space="preserve">Rata de modificare a nr. de proceduri </t>
  </si>
  <si>
    <t xml:space="preserve">Rata de modificare a sumei contractelor </t>
  </si>
  <si>
    <t>Rata de modificare a numărului contractelor</t>
  </si>
  <si>
    <t>Rata de modificare a numărului contractelor după tipul procedurii</t>
  </si>
  <si>
    <t>Rata de modificare a sumei contractelor după tipul procedurii</t>
  </si>
  <si>
    <t>3/9-1</t>
  </si>
  <si>
    <t>6/12-1</t>
  </si>
  <si>
    <t>4/10-1</t>
  </si>
  <si>
    <t>Nerespectarea prevederilor legale privind criteriul de atribuire aplicat</t>
  </si>
  <si>
    <t>Darea de seamă privind negocierea fără publicare desfășurată prin SIA RSAP Mtender</t>
  </si>
  <si>
    <t>Darea de seamă privind negocierea fără publicare</t>
  </si>
  <si>
    <t>Raport privind achizițiile publice realizate în vederea prevenirii, diminuării și lichidării consecințelor pandemiei de coronavirus (COVID-19)</t>
  </si>
  <si>
    <t>Raport COVID-19</t>
  </si>
  <si>
    <t xml:space="preserve"> Agenţiei Achiziţii Publice în perioada anului 2020</t>
  </si>
  <si>
    <t>093</t>
  </si>
  <si>
    <t>Electricitate, încălzire, energie solară şi nucleară</t>
  </si>
  <si>
    <t>517</t>
  </si>
  <si>
    <t>Servicii de instalare de echipamente de protecţie împotriva incendiilor</t>
  </si>
  <si>
    <t>653</t>
  </si>
  <si>
    <t>Distribuţie de energie electrică şi servicii conexe</t>
  </si>
  <si>
    <t>716</t>
  </si>
  <si>
    <t>Servicii de testare, analiză şi consultanţă tehnică</t>
  </si>
  <si>
    <t>721</t>
  </si>
  <si>
    <t>Servicii de consultanţă pentru hardware</t>
  </si>
  <si>
    <t>734</t>
  </si>
  <si>
    <t>Servicii de cercetare şi dezvoltare de materiale de securitate şi apărare</t>
  </si>
  <si>
    <t>792</t>
  </si>
  <si>
    <t>Servicii de contabilitate, servicii de audit şi servicii fiscale</t>
  </si>
  <si>
    <t>180</t>
  </si>
  <si>
    <t>Îmbrăcăminte, încălţăminte, articole de voiaj şi accesorii</t>
  </si>
  <si>
    <t>300</t>
  </si>
  <si>
    <t>Echipament informatic şi accesorii de birou, cu excepţia mobilierului şi a pachetelor software</t>
  </si>
  <si>
    <r>
      <t xml:space="preserve">  desfăşurate prin metoda </t>
    </r>
    <r>
      <rPr>
        <b/>
        <u/>
        <sz val="12"/>
        <color indexed="8"/>
        <rFont val="Calibri"/>
        <family val="2"/>
        <charset val="204"/>
      </rPr>
      <t>Cererea ofertelor de preţuri</t>
    </r>
    <r>
      <rPr>
        <b/>
        <sz val="12"/>
        <color indexed="8"/>
        <rFont val="Calibri"/>
        <family val="2"/>
        <charset val="204"/>
      </rPr>
      <t xml:space="preserve"> în perioada anului 2020</t>
    </r>
  </si>
  <si>
    <t>145</t>
  </si>
  <si>
    <t>Produse conexe de exploatare minieră şi în carieră</t>
  </si>
  <si>
    <t>489</t>
  </si>
  <si>
    <t>Diverse pachete software şi sisteme informatice</t>
  </si>
  <si>
    <t>514</t>
  </si>
  <si>
    <t>Servicii de instalare de echipament medical şi chirurgical</t>
  </si>
  <si>
    <r>
      <t xml:space="preserve">încheiate în rezultatul </t>
    </r>
    <r>
      <rPr>
        <b/>
        <u/>
        <sz val="12"/>
        <color indexed="8"/>
        <rFont val="Calibri"/>
        <family val="2"/>
      </rPr>
      <t>procedurii de negociere fără publicare</t>
    </r>
    <r>
      <rPr>
        <b/>
        <sz val="12"/>
        <color indexed="8"/>
        <rFont val="Calibri"/>
        <family val="2"/>
        <charset val="204"/>
      </rPr>
      <t xml:space="preserve"> în perioada anului 2020</t>
    </r>
  </si>
  <si>
    <t>195</t>
  </si>
  <si>
    <t>Materiale din cauciuc şi din plastic</t>
  </si>
  <si>
    <t>981</t>
  </si>
  <si>
    <t>Servicii de organizaţii asociative</t>
  </si>
  <si>
    <r>
      <t xml:space="preserve">încheiate în rezultatul achiziţiilor publice efectuate prin </t>
    </r>
    <r>
      <rPr>
        <b/>
        <u/>
        <sz val="11"/>
        <color indexed="8"/>
        <rFont val="Calibri"/>
        <family val="2"/>
      </rPr>
      <t>Acord Cadru</t>
    </r>
    <r>
      <rPr>
        <b/>
        <sz val="11"/>
        <color indexed="8"/>
        <rFont val="Calibri"/>
        <family val="2"/>
        <charset val="204"/>
      </rPr>
      <t xml:space="preserve">  în perioada anului 2020</t>
    </r>
  </si>
  <si>
    <t>desfășurate prin intermediul SIA RSAP în perioada anului 2020</t>
  </si>
  <si>
    <t xml:space="preserve"> (bunuri/lucrări/servicii) realizate de autorităţile contractante în perioada anului 2020</t>
  </si>
  <si>
    <r>
      <t>suma de  </t>
    </r>
    <r>
      <rPr>
        <b/>
        <sz val="10"/>
        <rFont val="Calibri"/>
        <family val="2"/>
        <scheme val="minor"/>
      </rPr>
      <t>403.711.962,50</t>
    </r>
    <r>
      <rPr>
        <sz val="10"/>
        <rFont val="Calibri"/>
        <family val="2"/>
        <charset val="204"/>
        <scheme val="minor"/>
      </rPr>
      <t xml:space="preserve"> lei constituie procurarea serviciilor educationale pentru realizarea planului de pregatire a cadrelor de specialitate (alocații directe din bugetul de stat), care au fost achiziționate de către Cancelaria de Stat, Ministerul Agriculturii, Dezvoltării Regionale și Mediului și Ministerul Educației, Culturii și Cercetării nu este inclusă în suma totală a achizițiilor publice.</t>
    </r>
  </si>
  <si>
    <t>Informaţia privind realizarea achiziţiilor publice în perioada anului 2020 comparativ cu anul 2019</t>
  </si>
  <si>
    <t>Valoarea medie a contractelor de achiziții publice atribuite în perioada anului 2020</t>
  </si>
  <si>
    <t>Anexa nr. 14</t>
  </si>
  <si>
    <t>An</t>
  </si>
  <si>
    <t>Produsul Intern Brut (PIB) calculat la prețurile curente (milioanle MDL)</t>
  </si>
  <si>
    <t>Volumul achizițiilor publice (milioane MDL)</t>
  </si>
  <si>
    <t>Cota parte a Achizițiilor Publice din Produsul Intern Brut  (%)</t>
  </si>
  <si>
    <t>Nivelul de concurență înregistrat în cadrul procedurilor de achiziții publice desfășurate în anul 2020</t>
  </si>
  <si>
    <t>Informaţie cu privire la tipurile documentelor procesate de către Agenția Achiziții Publice în perioada anului 2020</t>
  </si>
  <si>
    <t>Anunţ de publicare pentru licitaţii deschise prin SIA RSAP Mtender</t>
  </si>
  <si>
    <t>Darea de seamă privind licitaţia deschisă desfășurată prin SIA RSAP MTender</t>
  </si>
  <si>
    <t>Alte scrisori</t>
  </si>
  <si>
    <t>Informaţie privind procedurile de Licitaţii deschise și COP (publicate în SIA RSAP MTender) pentru fiecare obiect de achiziție, anunțate de către autoritățile contractante în perioada anului 2020</t>
  </si>
  <si>
    <t>Licitaţii deschise</t>
  </si>
  <si>
    <t>Ponderea procedurilor anulate în numărul total de proceduri</t>
  </si>
  <si>
    <r>
      <t xml:space="preserve">încheiate în rezultatul </t>
    </r>
    <r>
      <rPr>
        <b/>
        <u/>
        <sz val="12"/>
        <color indexed="8"/>
        <rFont val="Calibri"/>
        <family val="2"/>
      </rPr>
      <t>Licitaţiilor deschise</t>
    </r>
    <r>
      <rPr>
        <b/>
        <sz val="12"/>
        <color indexed="8"/>
        <rFont val="Calibri"/>
        <family val="2"/>
        <charset val="204"/>
      </rPr>
      <t xml:space="preserve"> în perioada anului 2020</t>
    </r>
  </si>
  <si>
    <t xml:space="preserve"> în perioada anului 2020</t>
  </si>
  <si>
    <t>Necompletarea, completarea defectuoasă sau discriminatorie a cerințelor în anunțul de participare sau documentația de atribuire</t>
  </si>
  <si>
    <t>Nepublicarea planurilor de achiziții pe pagina web a autorității contractante, inclusiv a modificărilor operate în acesta</t>
  </si>
  <si>
    <t>Termenul de deschidere a ofertelor și/sau de lansare a licitației electronice stabilit în afara programului de muncă (program de noapte)</t>
  </si>
  <si>
    <t>Nerespectarea prevederilor legale privind garanția de bună execuție</t>
  </si>
  <si>
    <t>Utilizarea criteriilor de atribuire cu includerea unor factori de evaluare nerelevanți și/sau necuantificabili și/sau fără precizarea algoritmului de calcul</t>
  </si>
  <si>
    <t>Rezultatul acțiunilor întreprinse de către autoritățile contractante urmare a rapoartelor de monitorizare în perioada anului 2020</t>
  </si>
  <si>
    <r>
      <t xml:space="preserve">Informaţia privind procedurile de achiziţii publice </t>
    </r>
    <r>
      <rPr>
        <b/>
        <u/>
        <sz val="12"/>
        <rFont val="Calibri"/>
        <family val="2"/>
      </rPr>
      <t>anulate</t>
    </r>
    <r>
      <rPr>
        <b/>
        <sz val="12"/>
        <rFont val="Calibri"/>
        <family val="2"/>
        <charset val="204"/>
      </rPr>
      <t xml:space="preserve"> în perioada anului 2020</t>
    </r>
  </si>
  <si>
    <t>17,20%</t>
  </si>
  <si>
    <t>Informaţia privind volumul achizițiilor publice raportat la Produsului Intern Brut [PIB] (mil. Lei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</si>
</sst>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04"/>
      <scheme val="minor"/>
    </font>
    <font>
      <sz val="10"/>
      <name val="Arial"/>
      <family val="2"/>
      <charset val="204"/>
    </font>
    <font>
      <sz val="10"/>
      <name val="Calibri"/>
      <family val="2"/>
      <charset val="204"/>
    </font>
    <font>
      <b/>
      <sz val="10"/>
      <color theme="0"/>
      <name val="Calibri"/>
      <family val="2"/>
      <charset val="204"/>
      <scheme val="minor"/>
    </font>
    <font>
      <sz val="10"/>
      <name val="Calibri"/>
      <family val="2"/>
      <charset val="204"/>
      <scheme val="minor"/>
    </font>
    <font>
      <sz val="9"/>
      <color indexed="8"/>
      <name val="Calibri"/>
      <family val="2"/>
      <charset val="204"/>
    </font>
    <font>
      <b/>
      <sz val="12"/>
      <color indexed="8"/>
      <name val="Calibri"/>
      <family val="2"/>
      <charset val="204"/>
    </font>
    <font>
      <b/>
      <sz val="10"/>
      <color indexed="8"/>
      <name val="Calibri"/>
      <family val="2"/>
      <charset val="204"/>
    </font>
    <font>
      <sz val="8"/>
      <color indexed="8"/>
      <name val="Calibri"/>
      <family val="2"/>
      <charset val="204"/>
    </font>
    <font>
      <sz val="10"/>
      <color indexed="8"/>
      <name val="Arial"/>
      <family val="2"/>
      <charset val="204"/>
    </font>
    <font>
      <sz val="11"/>
      <color rgb="FFC00000"/>
      <name val="Calibri"/>
      <family val="2"/>
      <charset val="204"/>
      <scheme val="minor"/>
    </font>
    <font>
      <sz val="11"/>
      <color rgb="FFFF0000"/>
      <name val="Calibri"/>
      <family val="2"/>
      <charset val="204"/>
      <scheme val="minor"/>
    </font>
    <font>
      <b/>
      <sz val="10"/>
      <color indexed="8"/>
      <name val="Calibri"/>
      <family val="2"/>
      <charset val="204"/>
      <scheme val="minor"/>
    </font>
    <font>
      <sz val="8"/>
      <name val="Calibri"/>
      <family val="2"/>
      <charset val="204"/>
    </font>
    <font>
      <b/>
      <sz val="12"/>
      <name val="Calibri"/>
      <family val="2"/>
      <charset val="204"/>
      <scheme val="minor"/>
    </font>
    <font>
      <b/>
      <sz val="8"/>
      <color theme="1"/>
      <name val="Calibri"/>
      <family val="2"/>
      <charset val="204"/>
      <scheme val="minor"/>
    </font>
    <font>
      <sz val="8"/>
      <color theme="1"/>
      <name val="Calibri"/>
      <family val="2"/>
      <charset val="204"/>
      <scheme val="minor"/>
    </font>
    <font>
      <sz val="11"/>
      <color theme="0"/>
      <name val="Calibri"/>
      <family val="2"/>
      <charset val="204"/>
      <scheme val="minor"/>
    </font>
    <font>
      <sz val="8"/>
      <name val="Calibri"/>
      <family val="2"/>
      <charset val="204"/>
      <scheme val="minor"/>
    </font>
    <font>
      <sz val="9"/>
      <name val="Calibri"/>
      <family val="2"/>
      <charset val="204"/>
      <scheme val="minor"/>
    </font>
    <font>
      <b/>
      <sz val="10"/>
      <name val="Calibri"/>
      <family val="2"/>
      <charset val="204"/>
    </font>
    <font>
      <b/>
      <sz val="10"/>
      <color theme="0"/>
      <name val="Calibri"/>
      <family val="2"/>
      <charset val="204"/>
    </font>
    <font>
      <sz val="10"/>
      <color indexed="8"/>
      <name val="Calibri"/>
      <family val="2"/>
      <charset val="204"/>
    </font>
    <font>
      <b/>
      <sz val="9"/>
      <color theme="0"/>
      <name val="Calibri"/>
      <family val="2"/>
      <charset val="204"/>
    </font>
    <font>
      <b/>
      <sz val="12"/>
      <name val="Calibri"/>
      <family val="2"/>
      <charset val="204"/>
    </font>
    <font>
      <b/>
      <sz val="8"/>
      <color indexed="8"/>
      <name val="Calibri"/>
      <family val="2"/>
      <charset val="204"/>
    </font>
    <font>
      <b/>
      <u/>
      <sz val="12"/>
      <color indexed="8"/>
      <name val="Calibri"/>
      <family val="2"/>
    </font>
    <font>
      <b/>
      <sz val="7"/>
      <color theme="0"/>
      <name val="Calibri"/>
      <family val="2"/>
      <charset val="204"/>
    </font>
    <font>
      <sz val="7"/>
      <name val="Calibri"/>
      <family val="2"/>
      <charset val="204"/>
    </font>
    <font>
      <sz val="8"/>
      <name val="Arial"/>
      <family val="2"/>
      <charset val="204"/>
    </font>
    <font>
      <b/>
      <sz val="7"/>
      <color theme="1"/>
      <name val="Calibri"/>
      <family val="2"/>
      <charset val="204"/>
      <scheme val="minor"/>
    </font>
    <font>
      <sz val="7"/>
      <color theme="1"/>
      <name val="Calibri"/>
      <family val="2"/>
      <charset val="204"/>
      <scheme val="minor"/>
    </font>
    <font>
      <b/>
      <sz val="9"/>
      <color indexed="8"/>
      <name val="Calibri"/>
      <family val="2"/>
      <charset val="204"/>
    </font>
    <font>
      <sz val="8"/>
      <color theme="0" tint="-0.249977111117893"/>
      <name val="Calibri"/>
      <family val="2"/>
      <charset val="204"/>
    </font>
    <font>
      <b/>
      <sz val="8"/>
      <color theme="0" tint="-0.249977111117893"/>
      <name val="Calibri"/>
      <family val="2"/>
      <charset val="204"/>
    </font>
    <font>
      <b/>
      <u/>
      <sz val="12"/>
      <color indexed="8"/>
      <name val="Calibri"/>
      <family val="2"/>
      <charset val="204"/>
    </font>
    <font>
      <b/>
      <sz val="8"/>
      <color theme="0"/>
      <name val="Calibri"/>
      <family val="2"/>
      <charset val="204"/>
    </font>
    <font>
      <sz val="10"/>
      <color indexed="9"/>
      <name val="Arial"/>
      <family val="2"/>
      <charset val="204"/>
    </font>
    <font>
      <sz val="7"/>
      <name val="Arial"/>
      <family val="2"/>
      <charset val="204"/>
    </font>
    <font>
      <sz val="9"/>
      <name val="Arial"/>
      <family val="2"/>
      <charset val="204"/>
    </font>
    <font>
      <sz val="8"/>
      <color theme="0" tint="-0.34998626667073579"/>
      <name val="Calibri"/>
      <family val="2"/>
      <charset val="204"/>
    </font>
    <font>
      <sz val="10"/>
      <color theme="0" tint="-0.34998626667073579"/>
      <name val="Arial"/>
      <family val="2"/>
      <charset val="204"/>
    </font>
    <font>
      <b/>
      <sz val="11"/>
      <color indexed="8"/>
      <name val="Calibri"/>
      <family val="2"/>
      <charset val="204"/>
    </font>
    <font>
      <b/>
      <u/>
      <sz val="11"/>
      <color indexed="8"/>
      <name val="Calibri"/>
      <family val="2"/>
    </font>
    <font>
      <b/>
      <sz val="8"/>
      <name val="Calibri"/>
      <family val="2"/>
      <charset val="204"/>
    </font>
    <font>
      <b/>
      <sz val="8"/>
      <color indexed="9"/>
      <name val="Calibri"/>
      <family val="2"/>
      <charset val="204"/>
    </font>
    <font>
      <sz val="8"/>
      <color indexed="9"/>
      <name val="Calibri"/>
      <family val="2"/>
      <charset val="204"/>
    </font>
    <font>
      <sz val="9"/>
      <color theme="1" tint="0.249977111117893"/>
      <name val="Calibri"/>
      <family val="2"/>
      <charset val="204"/>
      <scheme val="minor"/>
    </font>
    <font>
      <sz val="9"/>
      <color theme="1"/>
      <name val="Calibri"/>
      <family val="2"/>
      <charset val="204"/>
      <scheme val="minor"/>
    </font>
    <font>
      <b/>
      <sz val="9"/>
      <color theme="1"/>
      <name val="Calibri"/>
      <family val="2"/>
      <charset val="204"/>
      <scheme val="minor"/>
    </font>
    <font>
      <b/>
      <sz val="8"/>
      <color theme="0"/>
      <name val="Calibri"/>
      <family val="2"/>
      <charset val="204"/>
      <scheme val="minor"/>
    </font>
    <font>
      <b/>
      <sz val="8"/>
      <name val="Calibri"/>
      <family val="2"/>
      <charset val="204"/>
      <scheme val="minor"/>
    </font>
    <font>
      <sz val="8"/>
      <color indexed="8"/>
      <name val="Calibri"/>
      <family val="2"/>
      <charset val="204"/>
      <scheme val="minor"/>
    </font>
    <font>
      <b/>
      <sz val="8"/>
      <color theme="0"/>
      <name val="Calibri"/>
      <family val="2"/>
      <scheme val="minor"/>
    </font>
    <font>
      <sz val="10"/>
      <color theme="0"/>
      <name val="Calibri"/>
      <family val="2"/>
      <charset val="204"/>
      <scheme val="minor"/>
    </font>
    <font>
      <b/>
      <sz val="10"/>
      <color indexed="9"/>
      <name val="Calibri"/>
      <family val="2"/>
      <charset val="204"/>
    </font>
    <font>
      <sz val="10"/>
      <color theme="1"/>
      <name val="Calibri"/>
      <family val="2"/>
      <charset val="204"/>
      <scheme val="minor"/>
    </font>
    <font>
      <b/>
      <sz val="10"/>
      <color indexed="22"/>
      <name val="Calibri"/>
      <family val="2"/>
      <charset val="204"/>
    </font>
    <font>
      <sz val="10"/>
      <color indexed="22"/>
      <name val="Calibri"/>
      <family val="2"/>
      <charset val="204"/>
    </font>
    <font>
      <sz val="9"/>
      <name val="Calibri"/>
      <family val="2"/>
      <charset val="204"/>
    </font>
    <font>
      <b/>
      <sz val="9"/>
      <name val="Calibri"/>
      <family val="2"/>
      <charset val="204"/>
    </font>
    <font>
      <sz val="10"/>
      <color theme="0"/>
      <name val="Calibri"/>
      <family val="2"/>
      <charset val="204"/>
    </font>
    <font>
      <sz val="8"/>
      <color theme="0"/>
      <name val="Calibri"/>
      <family val="2"/>
      <charset val="204"/>
    </font>
    <font>
      <sz val="7"/>
      <color theme="0"/>
      <name val="Calibri"/>
      <family val="2"/>
      <charset val="204"/>
    </font>
    <font>
      <b/>
      <sz val="12"/>
      <color theme="1"/>
      <name val="Calibri"/>
      <family val="2"/>
      <charset val="204"/>
      <scheme val="minor"/>
    </font>
    <font>
      <b/>
      <u/>
      <sz val="10"/>
      <color theme="0"/>
      <name val="Calibri"/>
      <family val="2"/>
      <charset val="204"/>
      <scheme val="minor"/>
    </font>
    <font>
      <sz val="10"/>
      <color theme="1"/>
      <name val="Calibri"/>
      <family val="2"/>
    </font>
    <font>
      <b/>
      <sz val="12"/>
      <color theme="0"/>
      <name val="Calibri"/>
      <family val="2"/>
      <charset val="204"/>
      <scheme val="minor"/>
    </font>
    <font>
      <b/>
      <sz val="10"/>
      <name val="Calibri"/>
      <family val="2"/>
      <scheme val="minor"/>
    </font>
    <font>
      <sz val="12"/>
      <color theme="1"/>
      <name val="Calibri"/>
      <family val="2"/>
    </font>
    <font>
      <b/>
      <sz val="12"/>
      <color theme="1"/>
      <name val="Calibri"/>
      <family val="2"/>
    </font>
    <font>
      <b/>
      <u/>
      <sz val="12"/>
      <name val="Calibri"/>
      <family val="2"/>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3" tint="-0.499984740745262"/>
        <bgColor indexed="0"/>
      </patternFill>
    </fill>
    <fill>
      <patternFill patternType="solid">
        <fgColor theme="0"/>
        <bgColor theme="0" tint="-0.14999847407452621"/>
      </patternFill>
    </fill>
  </fills>
  <borders count="174">
    <border>
      <left/>
      <right/>
      <top/>
      <bottom/>
      <diagonal/>
    </border>
    <border>
      <left/>
      <right/>
      <top/>
      <bottom style="medium">
        <color theme="3" tint="-0.499984740745262"/>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medium">
        <color theme="8" tint="-0.499984740745262"/>
      </left>
      <right style="thin">
        <color theme="0"/>
      </right>
      <top style="medium">
        <color theme="8" tint="-0.499984740745262"/>
      </top>
      <bottom style="medium">
        <color theme="8" tint="-0.499984740745262"/>
      </bottom>
      <diagonal/>
    </border>
    <border>
      <left style="thin">
        <color theme="0"/>
      </left>
      <right style="thin">
        <color theme="0"/>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style="thin">
        <color indexed="64"/>
      </right>
      <top/>
      <bottom style="thin">
        <color indexed="64"/>
      </bottom>
      <diagonal/>
    </border>
    <border>
      <left style="medium">
        <color theme="8" tint="-0.499984740745262"/>
      </left>
      <right style="thin">
        <color indexed="64"/>
      </right>
      <top style="thin">
        <color indexed="64"/>
      </top>
      <bottom style="thin">
        <color indexed="64"/>
      </bottom>
      <diagonal/>
    </border>
    <border>
      <left style="medium">
        <color theme="8" tint="-0.499984740745262"/>
      </left>
      <right/>
      <top style="medium">
        <color theme="8" tint="-0.499984740745262"/>
      </top>
      <bottom style="medium">
        <color theme="8" tint="-0.499984740745262"/>
      </bottom>
      <diagonal/>
    </border>
    <border>
      <left/>
      <right style="thin">
        <color theme="0"/>
      </right>
      <top style="medium">
        <color theme="8" tint="-0.499984740745262"/>
      </top>
      <bottom style="medium">
        <color theme="8" tint="-0.499984740745262"/>
      </bottom>
      <diagonal/>
    </border>
    <border>
      <left style="thin">
        <color theme="0"/>
      </left>
      <right style="medium">
        <color theme="8" tint="-0.499984740745262"/>
      </right>
      <top style="medium">
        <color theme="8" tint="-0.499984740745262"/>
      </top>
      <bottom style="medium">
        <color theme="8" tint="-0.499984740745262"/>
      </bottom>
      <diagonal/>
    </border>
    <border>
      <left style="medium">
        <color theme="8" tint="-0.499984740745262"/>
      </left>
      <right style="thin">
        <color theme="0"/>
      </right>
      <top style="medium">
        <color theme="8" tint="-0.499984740745262"/>
      </top>
      <bottom style="thin">
        <color indexed="64"/>
      </bottom>
      <diagonal/>
    </border>
    <border>
      <left style="thin">
        <color theme="0"/>
      </left>
      <right style="thin">
        <color theme="0"/>
      </right>
      <top style="medium">
        <color theme="8" tint="-0.499984740745262"/>
      </top>
      <bottom style="thin">
        <color indexed="64"/>
      </bottom>
      <diagonal/>
    </border>
    <border>
      <left style="thin">
        <color theme="0"/>
      </left>
      <right style="thin">
        <color theme="0"/>
      </right>
      <top style="medium">
        <color theme="8" tint="-0.499984740745262"/>
      </top>
      <bottom style="thin">
        <color theme="0"/>
      </bottom>
      <diagonal/>
    </border>
    <border>
      <left style="thin">
        <color theme="0"/>
      </left>
      <right style="medium">
        <color theme="8" tint="-0.499984740745262"/>
      </right>
      <top style="medium">
        <color theme="8" tint="-0.499984740745262"/>
      </top>
      <bottom style="thin">
        <color theme="0"/>
      </bottom>
      <diagonal/>
    </border>
    <border>
      <left style="medium">
        <color theme="8" tint="-0.499984740745262"/>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medium">
        <color theme="8" tint="-0.499984740745262"/>
      </right>
      <top/>
      <bottom/>
      <diagonal/>
    </border>
    <border>
      <left style="thin">
        <color indexed="64"/>
      </left>
      <right style="thin">
        <color indexed="64"/>
      </right>
      <top style="thin">
        <color indexed="64"/>
      </top>
      <bottom style="thin">
        <color indexed="64"/>
      </bottom>
      <diagonal/>
    </border>
    <border>
      <left style="medium">
        <color theme="8" tint="-0.499984740745262"/>
      </left>
      <right/>
      <top/>
      <bottom style="medium">
        <color theme="8" tint="-0.499984740745262"/>
      </bottom>
      <diagonal/>
    </border>
    <border>
      <left/>
      <right style="thin">
        <color theme="0"/>
      </right>
      <top/>
      <bottom style="medium">
        <color theme="8" tint="-0.499984740745262"/>
      </bottom>
      <diagonal/>
    </border>
    <border>
      <left/>
      <right style="thin">
        <color theme="0"/>
      </right>
      <top/>
      <bottom style="medium">
        <color rgb="FF16365C"/>
      </bottom>
      <diagonal/>
    </border>
    <border>
      <left style="thin">
        <color theme="0"/>
      </left>
      <right style="thin">
        <color theme="0"/>
      </right>
      <top/>
      <bottom style="medium">
        <color rgb="FF16365C"/>
      </bottom>
      <diagonal/>
    </border>
    <border>
      <left style="thin">
        <color theme="0"/>
      </left>
      <right style="medium">
        <color rgb="FF16365C"/>
      </right>
      <top/>
      <bottom style="medium">
        <color rgb="FF16365C"/>
      </bottom>
      <diagonal/>
    </border>
    <border>
      <left/>
      <right style="thin">
        <color theme="0"/>
      </right>
      <top style="medium">
        <color theme="8" tint="-0.499984740745262"/>
      </top>
      <bottom/>
      <diagonal/>
    </border>
    <border>
      <left/>
      <right style="thin">
        <color theme="3" tint="-0.249977111117893"/>
      </right>
      <top/>
      <bottom/>
      <diagonal/>
    </border>
    <border>
      <left style="thin">
        <color theme="3" tint="-0.249977111117893"/>
      </left>
      <right style="thin">
        <color theme="3" tint="-0.249977111117893"/>
      </right>
      <top style="thin">
        <color indexed="64"/>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bottom style="medium">
        <color indexed="64"/>
      </bottom>
      <diagonal/>
    </border>
    <border>
      <left/>
      <right/>
      <top style="medium">
        <color indexed="64"/>
      </top>
      <bottom/>
      <diagonal/>
    </border>
    <border>
      <left style="thin">
        <color theme="0"/>
      </left>
      <right/>
      <top style="thin">
        <color rgb="FF16365C"/>
      </top>
      <bottom style="medium">
        <color theme="8" tint="-0.499984740745262"/>
      </bottom>
      <diagonal/>
    </border>
    <border>
      <left style="thin">
        <color theme="0"/>
      </left>
      <right style="thin">
        <color theme="0"/>
      </right>
      <top style="thin">
        <color rgb="FF16365C"/>
      </top>
      <bottom style="medium">
        <color theme="8" tint="-0.499984740745262"/>
      </bottom>
      <diagonal/>
    </border>
    <border>
      <left style="thin">
        <color indexed="64"/>
      </left>
      <right style="thin">
        <color theme="0"/>
      </right>
      <top style="thin">
        <color rgb="FF16365C"/>
      </top>
      <bottom style="medium">
        <color theme="8" tint="-0.499984740745262"/>
      </bottom>
      <diagonal/>
    </border>
    <border>
      <left style="medium">
        <color theme="8" tint="-0.499984740745262"/>
      </left>
      <right style="thin">
        <color indexed="64"/>
      </right>
      <top style="thin">
        <color rgb="FF16365C"/>
      </top>
      <bottom style="medium">
        <color theme="8" tint="-0.499984740745262"/>
      </bottom>
      <diagonal/>
    </border>
    <border>
      <left style="thin">
        <color indexed="64"/>
      </left>
      <right/>
      <top/>
      <bottom style="thin">
        <color indexed="64"/>
      </bottom>
      <diagonal/>
    </border>
    <border>
      <left style="thin">
        <color theme="0"/>
      </left>
      <right style="thin">
        <color theme="0"/>
      </right>
      <top style="medium">
        <color theme="8" tint="-0.499984740745262"/>
      </top>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medium">
        <color rgb="FF002060"/>
      </bottom>
      <diagonal/>
    </border>
    <border>
      <left style="thin">
        <color theme="0"/>
      </left>
      <right style="thin">
        <color indexed="64"/>
      </right>
      <top style="medium">
        <color theme="8" tint="-0.499984740745262"/>
      </top>
      <bottom style="thin">
        <color theme="0"/>
      </bottom>
      <diagonal/>
    </border>
    <border>
      <left style="thin">
        <color indexed="64"/>
      </left>
      <right style="thin">
        <color theme="0"/>
      </right>
      <top style="medium">
        <color theme="8" tint="-0.499984740745262"/>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theme="8" tint="-0.499984740745262"/>
      </left>
      <right style="thin">
        <color theme="0"/>
      </right>
      <top style="thin">
        <color indexed="64"/>
      </top>
      <bottom style="medium">
        <color theme="8" tint="-0.499984740745262"/>
      </bottom>
      <diagonal/>
    </border>
    <border>
      <left style="thin">
        <color theme="0"/>
      </left>
      <right style="thin">
        <color theme="0"/>
      </right>
      <top style="thin">
        <color indexed="64"/>
      </top>
      <bottom style="medium">
        <color theme="8" tint="-0.499984740745262"/>
      </bottom>
      <diagonal/>
    </border>
    <border>
      <left style="thin">
        <color theme="0"/>
      </left>
      <right style="thin">
        <color theme="0"/>
      </right>
      <top/>
      <bottom style="medium">
        <color theme="8" tint="-0.499984740745262"/>
      </bottom>
      <diagonal/>
    </border>
    <border>
      <left style="thin">
        <color theme="0"/>
      </left>
      <right style="thin">
        <color theme="0"/>
      </right>
      <top style="thin">
        <color theme="0"/>
      </top>
      <bottom style="medium">
        <color theme="8" tint="-0.499984740745262"/>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medium">
        <color theme="8" tint="-0.499984740745262"/>
      </right>
      <top/>
      <bottom style="thin">
        <color indexed="64"/>
      </bottom>
      <diagonal/>
    </border>
    <border>
      <left/>
      <right style="thin">
        <color indexed="64"/>
      </right>
      <top/>
      <bottom style="thin">
        <color indexed="64"/>
      </bottom>
      <diagonal/>
    </border>
    <border>
      <left/>
      <right/>
      <top style="medium">
        <color theme="8" tint="-0.499984740745262"/>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thin">
        <color indexed="64"/>
      </top>
      <bottom style="thin">
        <color indexed="64"/>
      </bottom>
      <diagonal/>
    </border>
    <border>
      <left style="thin">
        <color indexed="64"/>
      </left>
      <right style="thin">
        <color indexed="64"/>
      </right>
      <top style="thin">
        <color indexed="64"/>
      </top>
      <bottom/>
      <diagonal/>
    </border>
    <border>
      <left style="medium">
        <color theme="8" tint="-0.499984740745262"/>
      </left>
      <right style="thin">
        <color indexed="64"/>
      </right>
      <top style="thin">
        <color indexed="64"/>
      </top>
      <bottom/>
      <diagonal/>
    </border>
    <border>
      <left style="thin">
        <color theme="0"/>
      </left>
      <right style="medium">
        <color theme="8" tint="-0.499984740745262"/>
      </right>
      <top style="thin">
        <color indexed="64"/>
      </top>
      <bottom style="medium">
        <color theme="8" tint="-0.499984740745262"/>
      </bottom>
      <diagonal/>
    </border>
    <border>
      <left/>
      <right/>
      <top style="thin">
        <color indexed="64"/>
      </top>
      <bottom style="medium">
        <color theme="8" tint="-0.499984740745262"/>
      </bottom>
      <diagonal/>
    </border>
    <border>
      <left/>
      <right style="thin">
        <color theme="0"/>
      </right>
      <top style="thin">
        <color theme="0"/>
      </top>
      <bottom style="medium">
        <color theme="8" tint="-0.499984740745262"/>
      </bottom>
      <diagonal/>
    </border>
    <border>
      <left style="thin">
        <color theme="0"/>
      </left>
      <right/>
      <top style="thin">
        <color theme="0"/>
      </top>
      <bottom style="medium">
        <color theme="8" tint="-0.499984740745262"/>
      </bottom>
      <diagonal/>
    </border>
    <border>
      <left/>
      <right/>
      <top style="thin">
        <color theme="0"/>
      </top>
      <bottom style="medium">
        <color theme="8" tint="-0.499984740745262"/>
      </bottom>
      <diagonal/>
    </border>
    <border>
      <left style="thin">
        <color theme="0"/>
      </left>
      <right style="medium">
        <color theme="8" tint="-0.499984740745262"/>
      </right>
      <top style="medium">
        <color theme="8" tint="-0.499984740745262"/>
      </top>
      <bottom style="thin">
        <color indexed="64"/>
      </bottom>
      <diagonal/>
    </border>
    <border>
      <left/>
      <right/>
      <top style="medium">
        <color theme="8" tint="-0.499984740745262"/>
      </top>
      <bottom style="thin">
        <color indexed="64"/>
      </bottom>
      <diagonal/>
    </border>
    <border>
      <left style="thin">
        <color indexed="64"/>
      </left>
      <right style="thin">
        <color theme="0"/>
      </right>
      <top style="medium">
        <color theme="8" tint="-0.499984740745262"/>
      </top>
      <bottom/>
      <diagonal/>
    </border>
    <border>
      <left/>
      <right style="thin">
        <color indexed="64"/>
      </right>
      <top style="medium">
        <color theme="8" tint="-0.499984740745262"/>
      </top>
      <bottom/>
      <diagonal/>
    </border>
    <border>
      <left style="thin">
        <color theme="0"/>
      </left>
      <right style="thin">
        <color indexed="64"/>
      </right>
      <top style="medium">
        <color theme="8" tint="-0.499984740745262"/>
      </top>
      <bottom/>
      <diagonal/>
    </border>
    <border>
      <left style="thin">
        <color indexed="64"/>
      </left>
      <right/>
      <top style="medium">
        <color theme="8" tint="-0.499984740745262"/>
      </top>
      <bottom/>
      <diagonal/>
    </border>
    <border>
      <left/>
      <right style="medium">
        <color theme="8" tint="-0.499984740745262"/>
      </right>
      <top style="medium">
        <color theme="8" tint="-0.499984740745262"/>
      </top>
      <bottom style="thin">
        <color indexed="64"/>
      </bottom>
      <diagonal/>
    </border>
    <border>
      <left/>
      <right style="medium">
        <color theme="8" tint="-0.499984740745262"/>
      </right>
      <top style="thin">
        <color indexed="64"/>
      </top>
      <bottom style="medium">
        <color theme="8" tint="-0.499984740745262"/>
      </bottom>
      <diagonal/>
    </border>
    <border>
      <left style="thin">
        <color theme="0"/>
      </left>
      <right style="thin">
        <color indexed="64"/>
      </right>
      <top/>
      <bottom style="medium">
        <color theme="8" tint="-0.499984740745262"/>
      </bottom>
      <diagonal/>
    </border>
    <border>
      <left style="medium">
        <color theme="8" tint="-0.499984740745262"/>
      </left>
      <right style="medium">
        <color theme="0"/>
      </right>
      <top style="medium">
        <color theme="8" tint="-0.499984740745262"/>
      </top>
      <bottom style="thin">
        <color indexed="64"/>
      </bottom>
      <diagonal/>
    </border>
    <border>
      <left/>
      <right style="thin">
        <color theme="0"/>
      </right>
      <top style="medium">
        <color theme="8" tint="-0.499984740745262"/>
      </top>
      <bottom style="thin">
        <color indexed="64"/>
      </bottom>
      <diagonal/>
    </border>
    <border>
      <left style="thin">
        <color theme="0"/>
      </left>
      <right style="medium">
        <color theme="0"/>
      </right>
      <top style="medium">
        <color theme="8" tint="-0.499984740745262"/>
      </top>
      <bottom style="thin">
        <color indexed="64"/>
      </bottom>
      <diagonal/>
    </border>
    <border>
      <left/>
      <right style="thin">
        <color indexed="64"/>
      </right>
      <top style="medium">
        <color theme="8" tint="-0.499984740745262"/>
      </top>
      <bottom style="thin">
        <color theme="0"/>
      </bottom>
      <diagonal/>
    </border>
    <border>
      <left style="thin">
        <color indexed="64"/>
      </left>
      <right style="medium">
        <color theme="0"/>
      </right>
      <top style="medium">
        <color theme="8" tint="-0.499984740745262"/>
      </top>
      <bottom style="thin">
        <color theme="0"/>
      </bottom>
      <diagonal/>
    </border>
    <border>
      <left style="thin">
        <color indexed="64"/>
      </left>
      <right style="medium">
        <color theme="8" tint="-0.499984740745262"/>
      </right>
      <top style="medium">
        <color theme="8" tint="-0.499984740745262"/>
      </top>
      <bottom style="thin">
        <color theme="0"/>
      </bottom>
      <diagonal/>
    </border>
    <border>
      <left style="medium">
        <color theme="8" tint="-0.499984740745262"/>
      </left>
      <right style="medium">
        <color theme="0"/>
      </right>
      <top style="thin">
        <color indexed="64"/>
      </top>
      <bottom style="medium">
        <color theme="8" tint="-0.499984740745262"/>
      </bottom>
      <diagonal/>
    </border>
    <border>
      <left/>
      <right style="thin">
        <color theme="0"/>
      </right>
      <top style="thin">
        <color indexed="64"/>
      </top>
      <bottom style="medium">
        <color theme="8" tint="-0.499984740745262"/>
      </bottom>
      <diagonal/>
    </border>
    <border>
      <left style="thin">
        <color theme="0"/>
      </left>
      <right style="medium">
        <color theme="0"/>
      </right>
      <top style="thin">
        <color indexed="64"/>
      </top>
      <bottom style="medium">
        <color theme="8" tint="-0.499984740745262"/>
      </bottom>
      <diagonal/>
    </border>
    <border>
      <left/>
      <right/>
      <top/>
      <bottom style="medium">
        <color theme="8" tint="-0.499984740745262"/>
      </bottom>
      <diagonal/>
    </border>
    <border>
      <left style="thin">
        <color theme="0"/>
      </left>
      <right style="medium">
        <color theme="0"/>
      </right>
      <top style="thin">
        <color theme="0"/>
      </top>
      <bottom style="medium">
        <color theme="8" tint="-0.499984740745262"/>
      </bottom>
      <diagonal/>
    </border>
    <border>
      <left style="thin">
        <color theme="0"/>
      </left>
      <right style="medium">
        <color theme="8" tint="-0.499984740745262"/>
      </right>
      <top style="thin">
        <color theme="0"/>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thin">
        <color indexed="64"/>
      </bottom>
      <diagonal/>
    </border>
    <border>
      <left style="medium">
        <color theme="8" tint="-0.499984740745262"/>
      </left>
      <right style="medium">
        <color theme="8" tint="-0.499984740745262"/>
      </right>
      <top style="thin">
        <color indexed="64"/>
      </top>
      <bottom/>
      <diagonal/>
    </border>
    <border>
      <left style="medium">
        <color theme="8" tint="-0.499984740745262"/>
      </left>
      <right style="thin">
        <color indexed="64"/>
      </right>
      <top style="thin">
        <color indexed="64"/>
      </top>
      <bottom style="medium">
        <color rgb="FF16365C"/>
      </bottom>
      <diagonal/>
    </border>
    <border>
      <left style="thin">
        <color indexed="64"/>
      </left>
      <right style="medium">
        <color rgb="FF16365C"/>
      </right>
      <top style="thin">
        <color indexed="64"/>
      </top>
      <bottom style="medium">
        <color rgb="FF16365C"/>
      </bottom>
      <diagonal/>
    </border>
    <border>
      <left/>
      <right style="thin">
        <color indexed="64"/>
      </right>
      <top style="thin">
        <color indexed="64"/>
      </top>
      <bottom style="medium">
        <color rgb="FF16365C"/>
      </bottom>
      <diagonal/>
    </border>
    <border>
      <left style="thin">
        <color indexed="64"/>
      </left>
      <right style="thin">
        <color indexed="64"/>
      </right>
      <top style="thin">
        <color indexed="64"/>
      </top>
      <bottom style="medium">
        <color rgb="FF16365C"/>
      </bottom>
      <diagonal/>
    </border>
    <border>
      <left style="thin">
        <color indexed="64"/>
      </left>
      <right/>
      <top style="thin">
        <color indexed="64"/>
      </top>
      <bottom style="medium">
        <color rgb="FF16365C"/>
      </bottom>
      <diagonal/>
    </border>
    <border>
      <left style="thin">
        <color indexed="64"/>
      </left>
      <right style="medium">
        <color theme="8" tint="-0.499984740745262"/>
      </right>
      <top style="thin">
        <color indexed="64"/>
      </top>
      <bottom style="medium">
        <color rgb="FF16365C"/>
      </bottom>
      <diagonal/>
    </border>
    <border>
      <left style="medium">
        <color theme="8" tint="-0.499984740745262"/>
      </left>
      <right/>
      <top/>
      <bottom style="thin">
        <color theme="0"/>
      </bottom>
      <diagonal/>
    </border>
    <border>
      <left/>
      <right/>
      <top/>
      <bottom style="thin">
        <color theme="0"/>
      </bottom>
      <diagonal/>
    </border>
    <border>
      <left style="medium">
        <color theme="0"/>
      </left>
      <right style="thin">
        <color theme="0"/>
      </right>
      <top/>
      <bottom style="thin">
        <color theme="0"/>
      </bottom>
      <diagonal/>
    </border>
    <border>
      <left style="medium">
        <color theme="0"/>
      </left>
      <right style="thin">
        <color theme="0"/>
      </right>
      <top/>
      <bottom style="medium">
        <color theme="8" tint="-0.499984740745262"/>
      </bottom>
      <diagonal/>
    </border>
    <border>
      <left style="thin">
        <color theme="0"/>
      </left>
      <right/>
      <top/>
      <bottom style="medium">
        <color theme="8" tint="-0.499984740745262"/>
      </bottom>
      <diagonal/>
    </border>
    <border>
      <left style="thin">
        <color theme="0"/>
      </left>
      <right style="medium">
        <color theme="8" tint="-0.499984740745262"/>
      </right>
      <top/>
      <bottom style="medium">
        <color theme="8" tint="-0.499984740745262"/>
      </bottom>
      <diagonal/>
    </border>
    <border>
      <left/>
      <right style="thin">
        <color theme="0"/>
      </right>
      <top/>
      <bottom/>
      <diagonal/>
    </border>
    <border>
      <left/>
      <right/>
      <top/>
      <bottom style="thin">
        <color indexed="64"/>
      </bottom>
      <diagonal/>
    </border>
    <border>
      <left style="thin">
        <color indexed="64"/>
      </left>
      <right style="thin">
        <color indexed="64"/>
      </right>
      <top style="medium">
        <color rgb="FF002060"/>
      </top>
      <bottom style="thin">
        <color indexed="64"/>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style="thin">
        <color indexed="64"/>
      </top>
      <bottom style="medium">
        <color theme="8" tint="-0.499984740745262"/>
      </bottom>
      <diagonal/>
    </border>
    <border>
      <left style="thin">
        <color theme="0"/>
      </left>
      <right style="thin">
        <color theme="0"/>
      </right>
      <top style="thin">
        <color theme="0"/>
      </top>
      <bottom/>
      <diagonal/>
    </border>
    <border>
      <left/>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theme="0"/>
      </top>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theme="0"/>
      </right>
      <top style="thin">
        <color indexed="64"/>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right/>
      <top style="medium">
        <color indexed="64"/>
      </top>
      <bottom style="thin">
        <color indexed="64"/>
      </bottom>
      <diagonal/>
    </border>
    <border>
      <left style="thin">
        <color theme="0"/>
      </left>
      <right/>
      <top/>
      <bottom/>
      <diagonal/>
    </border>
    <border>
      <left style="thin">
        <color theme="0"/>
      </left>
      <right style="thin">
        <color theme="0"/>
      </right>
      <top style="thin">
        <color indexed="64"/>
      </top>
      <bottom style="medium">
        <color indexed="64"/>
      </bottom>
      <diagonal/>
    </border>
    <border>
      <left/>
      <right/>
      <top style="thin">
        <color indexed="64"/>
      </top>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theme="5" tint="-0.89999084444715716"/>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theme="0"/>
      </right>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medium">
        <color indexed="64"/>
      </left>
      <right style="thin">
        <color theme="0"/>
      </right>
      <top style="thin">
        <color indexed="64"/>
      </top>
      <bottom/>
      <diagonal/>
    </border>
    <border>
      <left style="thin">
        <color theme="0"/>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theme="8" tint="-0.499984740745262"/>
      </right>
      <top style="medium">
        <color theme="8" tint="-0.499984740745262"/>
      </top>
      <bottom/>
      <diagonal/>
    </border>
    <border>
      <left/>
      <right style="thin">
        <color theme="0"/>
      </right>
      <top/>
      <bottom style="medium">
        <color theme="3" tint="-0.499984740745262"/>
      </bottom>
      <diagonal/>
    </border>
    <border>
      <left style="thin">
        <color theme="0"/>
      </left>
      <right style="thin">
        <color theme="0"/>
      </right>
      <top/>
      <bottom style="medium">
        <color theme="3"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5" tint="-0.89999084444715716"/>
      </left>
      <right style="thin">
        <color indexed="64"/>
      </right>
      <top style="thin">
        <color indexed="64"/>
      </top>
      <bottom style="thin">
        <color indexed="64"/>
      </bottom>
      <diagonal/>
    </border>
    <border>
      <left style="thin">
        <color theme="0"/>
      </left>
      <right style="thin">
        <color theme="0"/>
      </right>
      <top style="medium">
        <color theme="3" tint="-0.499984740745262"/>
      </top>
      <bottom/>
      <diagonal/>
    </border>
    <border>
      <left style="thin">
        <color theme="0"/>
      </left>
      <right/>
      <top style="medium">
        <color theme="3" tint="-0.499984740745262"/>
      </top>
      <bottom/>
      <diagonal/>
    </border>
    <border>
      <left style="thin">
        <color theme="0"/>
      </left>
      <right style="medium">
        <color theme="3" tint="-0.499984740745262"/>
      </right>
      <top style="medium">
        <color theme="3" tint="-0.499984740745262"/>
      </top>
      <bottom/>
      <diagonal/>
    </border>
    <border>
      <left style="thin">
        <color indexed="64"/>
      </left>
      <right style="thin">
        <color indexed="64"/>
      </right>
      <top/>
      <bottom/>
      <diagonal/>
    </border>
    <border>
      <left style="thin">
        <color theme="0"/>
      </left>
      <right style="thin">
        <color theme="0"/>
      </right>
      <top/>
      <bottom style="thin">
        <color theme="0"/>
      </bottom>
      <diagonal/>
    </border>
    <border>
      <left style="medium">
        <color theme="8" tint="-0.499984740745262"/>
      </left>
      <right style="thin">
        <color theme="0"/>
      </right>
      <top style="medium">
        <color theme="8" tint="-0.499984740745262"/>
      </top>
      <bottom/>
      <diagonal/>
    </border>
  </borders>
  <cellStyleXfs count="12">
    <xf numFmtId="0" fontId="0"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9" fontId="1" fillId="0" borderId="0" applyFont="0" applyFill="0" applyBorder="0" applyAlignment="0" applyProtection="0"/>
  </cellStyleXfs>
  <cellXfs count="741">
    <xf numFmtId="0" fontId="0" fillId="0" borderId="0" xfId="0"/>
    <xf numFmtId="0" fontId="2" fillId="0" borderId="0" xfId="1" applyFont="1"/>
    <xf numFmtId="0" fontId="2" fillId="0" borderId="0" xfId="1" applyFont="1" applyAlignment="1">
      <alignment horizontal="right"/>
    </xf>
    <xf numFmtId="0" fontId="2" fillId="0" borderId="0" xfId="1" applyFont="1" applyAlignment="1"/>
    <xf numFmtId="0" fontId="2" fillId="0" borderId="0" xfId="1" applyFont="1" applyAlignment="1">
      <alignment vertical="center"/>
    </xf>
    <xf numFmtId="3" fontId="2" fillId="0" borderId="0" xfId="1" applyNumberFormat="1" applyFont="1" applyAlignment="1">
      <alignment vertical="center"/>
    </xf>
    <xf numFmtId="0" fontId="2" fillId="0" borderId="0" xfId="1" applyFont="1" applyAlignment="1">
      <alignment vertical="center" wrapText="1"/>
    </xf>
    <xf numFmtId="0" fontId="2" fillId="0" borderId="0" xfId="1" applyFont="1" applyBorder="1" applyAlignment="1">
      <alignment vertical="center" wrapText="1"/>
    </xf>
    <xf numFmtId="0" fontId="1" fillId="0" borderId="0" xfId="1"/>
    <xf numFmtId="4" fontId="5" fillId="0" borderId="0" xfId="1" applyNumberFormat="1" applyFont="1"/>
    <xf numFmtId="0" fontId="6" fillId="0" borderId="0" xfId="1" applyNumberFormat="1" applyFont="1" applyBorder="1" applyAlignment="1">
      <alignment horizontal="center" vertical="center" wrapText="1"/>
    </xf>
    <xf numFmtId="0" fontId="6" fillId="0" borderId="0" xfId="1" applyNumberFormat="1" applyFont="1" applyBorder="1" applyAlignment="1">
      <alignment vertical="center" wrapText="1"/>
    </xf>
    <xf numFmtId="0" fontId="6" fillId="0" borderId="0" xfId="1" applyFont="1" applyAlignment="1">
      <alignment vertical="center"/>
    </xf>
    <xf numFmtId="4" fontId="8" fillId="0" borderId="0" xfId="1" applyNumberFormat="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 fillId="6" borderId="3"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6" borderId="1" xfId="1" applyFont="1" applyFill="1" applyBorder="1" applyAlignment="1">
      <alignment horizontal="right" vertical="center"/>
    </xf>
    <xf numFmtId="0" fontId="3" fillId="6" borderId="1" xfId="1" applyFont="1" applyFill="1" applyBorder="1" applyAlignment="1">
      <alignment horizontal="center" vertical="center"/>
    </xf>
    <xf numFmtId="0" fontId="5" fillId="0" borderId="0" xfId="1" applyFont="1"/>
    <xf numFmtId="0" fontId="0" fillId="0" borderId="0" xfId="0" applyBorder="1"/>
    <xf numFmtId="0" fontId="10" fillId="0" borderId="0" xfId="0" applyNumberFormat="1" applyFont="1" applyBorder="1"/>
    <xf numFmtId="0" fontId="4" fillId="4" borderId="8" xfId="1" applyFont="1" applyFill="1" applyBorder="1" applyAlignment="1">
      <alignment horizontal="center" vertical="center"/>
    </xf>
    <xf numFmtId="0" fontId="11" fillId="0" borderId="0" xfId="0" applyNumberFormat="1" applyFont="1" applyBorder="1"/>
    <xf numFmtId="0" fontId="0" fillId="0" borderId="0" xfId="0" applyNumberFormat="1" applyBorder="1"/>
    <xf numFmtId="0" fontId="3" fillId="6" borderId="4" xfId="1" applyFont="1" applyFill="1" applyBorder="1" applyAlignment="1">
      <alignment horizontal="center" vertical="center" wrapText="1"/>
    </xf>
    <xf numFmtId="0" fontId="3" fillId="6" borderId="5" xfId="1" applyFont="1" applyFill="1" applyBorder="1" applyAlignment="1">
      <alignment horizontal="center" vertical="center" wrapText="1"/>
    </xf>
    <xf numFmtId="0" fontId="3" fillId="6" borderId="6" xfId="1" applyFont="1" applyFill="1" applyBorder="1" applyAlignment="1">
      <alignment horizontal="center" vertical="center" wrapText="1"/>
    </xf>
    <xf numFmtId="3" fontId="3" fillId="6" borderId="11" xfId="1" applyNumberFormat="1" applyFont="1" applyFill="1" applyBorder="1" applyAlignment="1">
      <alignment horizontal="center" vertical="center"/>
    </xf>
    <xf numFmtId="49" fontId="4" fillId="0" borderId="0" xfId="1" applyNumberFormat="1" applyFont="1" applyAlignment="1">
      <alignment horizontal="center" vertical="center"/>
    </xf>
    <xf numFmtId="0" fontId="4" fillId="0" borderId="0" xfId="1" applyFont="1" applyFill="1"/>
    <xf numFmtId="0" fontId="13" fillId="0" borderId="0" xfId="1" applyFont="1" applyFill="1" applyAlignment="1">
      <alignment horizontal="center" vertical="center" wrapText="1"/>
    </xf>
    <xf numFmtId="4" fontId="12" fillId="0" borderId="0" xfId="1" applyNumberFormat="1" applyFont="1" applyAlignment="1">
      <alignment horizontal="right" vertical="center" wrapText="1"/>
    </xf>
    <xf numFmtId="0" fontId="14" fillId="0" borderId="0" xfId="1" applyFont="1" applyFill="1" applyBorder="1" applyAlignment="1">
      <alignment horizontal="center" vertical="center" wrapText="1"/>
    </xf>
    <xf numFmtId="0" fontId="15" fillId="0" borderId="20" xfId="0" applyFont="1" applyBorder="1" applyAlignment="1">
      <alignment wrapText="1"/>
    </xf>
    <xf numFmtId="0" fontId="16" fillId="0" borderId="20" xfId="0" applyNumberFormat="1" applyFont="1" applyBorder="1" applyAlignment="1">
      <alignment horizontal="center" vertical="center" wrapText="1"/>
    </xf>
    <xf numFmtId="0" fontId="15" fillId="7" borderId="20" xfId="0" applyFont="1" applyFill="1" applyBorder="1" applyAlignment="1">
      <alignment wrapText="1"/>
    </xf>
    <xf numFmtId="0" fontId="16" fillId="7" borderId="20" xfId="0" applyFont="1" applyFill="1" applyBorder="1" applyAlignment="1">
      <alignment wrapText="1"/>
    </xf>
    <xf numFmtId="0" fontId="16" fillId="7" borderId="20" xfId="0" applyNumberFormat="1" applyFont="1" applyFill="1" applyBorder="1" applyAlignment="1">
      <alignment horizontal="center" vertical="center" wrapText="1"/>
    </xf>
    <xf numFmtId="0" fontId="4" fillId="0" borderId="26" xfId="1" applyFont="1" applyFill="1" applyBorder="1"/>
    <xf numFmtId="0" fontId="18" fillId="0" borderId="0" xfId="1" applyFont="1" applyFill="1" applyAlignment="1">
      <alignment horizontal="center" vertical="center" wrapText="1"/>
    </xf>
    <xf numFmtId="0" fontId="19" fillId="0" borderId="0" xfId="1" applyFont="1" applyFill="1" applyAlignment="1">
      <alignment horizontal="right"/>
    </xf>
    <xf numFmtId="0" fontId="19" fillId="0" borderId="27" xfId="1" applyFont="1" applyFill="1" applyBorder="1" applyAlignment="1">
      <alignment horizontal="right"/>
    </xf>
    <xf numFmtId="0" fontId="18" fillId="0" borderId="28"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18" fillId="0" borderId="30" xfId="1" applyFont="1" applyFill="1" applyBorder="1" applyAlignment="1">
      <alignment horizontal="center" vertical="center" wrapText="1"/>
    </xf>
    <xf numFmtId="49" fontId="2" fillId="0" borderId="0" xfId="1" applyNumberFormat="1" applyFont="1" applyAlignment="1">
      <alignment horizontal="center" vertical="center"/>
    </xf>
    <xf numFmtId="0" fontId="2" fillId="0" borderId="0" xfId="1" applyFont="1" applyFill="1"/>
    <xf numFmtId="0" fontId="13" fillId="0" borderId="3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2" fillId="0" borderId="0" xfId="1" applyFont="1" applyBorder="1"/>
    <xf numFmtId="0" fontId="3" fillId="6" borderId="14" xfId="1" applyFont="1" applyFill="1" applyBorder="1" applyAlignment="1">
      <alignment horizontal="center" vertical="center" wrapText="1"/>
    </xf>
    <xf numFmtId="0" fontId="3" fillId="6" borderId="15" xfId="1" applyFont="1" applyFill="1" applyBorder="1" applyAlignment="1">
      <alignment horizontal="center" vertical="center" wrapText="1"/>
    </xf>
    <xf numFmtId="0" fontId="3" fillId="6" borderId="18" xfId="1" applyFont="1" applyFill="1" applyBorder="1" applyAlignment="1">
      <alignment horizontal="center" vertical="center" wrapText="1"/>
    </xf>
    <xf numFmtId="0" fontId="3" fillId="6" borderId="19" xfId="1" applyFont="1" applyFill="1" applyBorder="1" applyAlignment="1">
      <alignment horizontal="center" vertical="center" wrapText="1"/>
    </xf>
    <xf numFmtId="3" fontId="3" fillId="6" borderId="23" xfId="1" applyNumberFormat="1" applyFont="1" applyFill="1" applyBorder="1" applyAlignment="1">
      <alignment horizontal="center" vertical="center" wrapText="1"/>
    </xf>
    <xf numFmtId="3" fontId="3" fillId="6" borderId="24" xfId="1" applyNumberFormat="1" applyFont="1" applyFill="1" applyBorder="1" applyAlignment="1">
      <alignment horizontal="center" vertical="center" wrapText="1"/>
    </xf>
    <xf numFmtId="3" fontId="3" fillId="6" borderId="25" xfId="1" applyNumberFormat="1" applyFont="1" applyFill="1" applyBorder="1" applyAlignment="1">
      <alignment horizontal="center" vertical="center" wrapText="1"/>
    </xf>
    <xf numFmtId="0" fontId="2" fillId="0" borderId="0" xfId="5" applyFont="1"/>
    <xf numFmtId="0" fontId="2" fillId="0" borderId="0" xfId="5" applyFont="1" applyAlignment="1">
      <alignment horizontal="center" vertical="center" wrapText="1"/>
    </xf>
    <xf numFmtId="0" fontId="8" fillId="0" borderId="0" xfId="9" applyFont="1" applyFill="1" applyBorder="1" applyAlignment="1">
      <alignment horizontal="center" vertical="center" wrapText="1"/>
    </xf>
    <xf numFmtId="0" fontId="20" fillId="0" borderId="0" xfId="5" applyFont="1" applyBorder="1" applyAlignment="1">
      <alignment horizontal="center" vertical="center" wrapText="1"/>
    </xf>
    <xf numFmtId="0" fontId="2" fillId="0" borderId="0" xfId="5" applyFont="1" applyFill="1"/>
    <xf numFmtId="0" fontId="2" fillId="0" borderId="0" xfId="5" applyFont="1" applyFill="1" applyBorder="1" applyAlignment="1">
      <alignment horizontal="center" vertical="center" wrapText="1"/>
    </xf>
    <xf numFmtId="0" fontId="2" fillId="0" borderId="36"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4" fillId="0" borderId="20" xfId="5" applyFont="1" applyFill="1" applyBorder="1" applyAlignment="1">
      <alignment horizontal="left" vertical="center" wrapText="1"/>
    </xf>
    <xf numFmtId="0" fontId="22" fillId="0" borderId="8" xfId="9" applyFont="1" applyFill="1" applyBorder="1" applyAlignment="1">
      <alignment horizontal="center" vertical="center" wrapText="1"/>
    </xf>
    <xf numFmtId="0" fontId="2" fillId="0" borderId="0" xfId="5" applyFont="1" applyBorder="1" applyAlignment="1">
      <alignment horizontal="center" vertical="center" wrapText="1"/>
    </xf>
    <xf numFmtId="0" fontId="20" fillId="8" borderId="36" xfId="5" applyFont="1" applyFill="1" applyBorder="1" applyAlignment="1">
      <alignment horizontal="center" vertical="center" wrapText="1"/>
    </xf>
    <xf numFmtId="0" fontId="2" fillId="8" borderId="36" xfId="5" applyFont="1" applyFill="1" applyBorder="1" applyAlignment="1">
      <alignment horizontal="center" vertical="center" wrapText="1"/>
    </xf>
    <xf numFmtId="0" fontId="2" fillId="8" borderId="20" xfId="5" applyFont="1" applyFill="1" applyBorder="1" applyAlignment="1">
      <alignment horizontal="center" vertical="center" wrapText="1"/>
    </xf>
    <xf numFmtId="0" fontId="4" fillId="8" borderId="20" xfId="5" applyFont="1" applyFill="1" applyBorder="1" applyAlignment="1">
      <alignment horizontal="left" vertical="center" wrapText="1"/>
    </xf>
    <xf numFmtId="0" fontId="22" fillId="8" borderId="8" xfId="9" applyFont="1" applyFill="1" applyBorder="1" applyAlignment="1">
      <alignment horizontal="center" vertical="center" wrapText="1"/>
    </xf>
    <xf numFmtId="0" fontId="20" fillId="2" borderId="36" xfId="5" applyFont="1" applyFill="1" applyBorder="1" applyAlignment="1">
      <alignment horizontal="center" vertical="center" wrapText="1"/>
    </xf>
    <xf numFmtId="0" fontId="2" fillId="0" borderId="0" xfId="5" applyFont="1" applyBorder="1"/>
    <xf numFmtId="0" fontId="8" fillId="0" borderId="0" xfId="1" applyFont="1" applyAlignment="1">
      <alignment horizontal="center" vertical="top" wrapText="1"/>
    </xf>
    <xf numFmtId="0" fontId="8" fillId="0" borderId="0" xfId="1" applyNumberFormat="1" applyFont="1" applyAlignment="1">
      <alignment horizontal="center" vertical="center" wrapText="1"/>
    </xf>
    <xf numFmtId="4" fontId="25" fillId="0" borderId="0" xfId="1" applyNumberFormat="1" applyFont="1" applyAlignment="1">
      <alignment horizontal="center" vertical="center" wrapText="1"/>
    </xf>
    <xf numFmtId="0" fontId="1" fillId="0" borderId="0" xfId="1" applyBorder="1"/>
    <xf numFmtId="0" fontId="1" fillId="0" borderId="0" xfId="1" applyNumberFormat="1" applyBorder="1" applyAlignment="1">
      <alignment horizontal="center" vertical="center" wrapText="1"/>
    </xf>
    <xf numFmtId="0" fontId="1" fillId="0" borderId="0" xfId="1" applyNumberFormat="1" applyAlignment="1">
      <alignment horizontal="center" vertical="center" wrapText="1"/>
    </xf>
    <xf numFmtId="4" fontId="1" fillId="0" borderId="0" xfId="1" applyNumberFormat="1" applyBorder="1"/>
    <xf numFmtId="0" fontId="29" fillId="0" borderId="0" xfId="1" applyNumberFormat="1" applyFont="1" applyBorder="1" applyAlignment="1">
      <alignment vertical="center"/>
    </xf>
    <xf numFmtId="0" fontId="29" fillId="0" borderId="0" xfId="1" applyNumberFormat="1" applyFont="1" applyAlignment="1">
      <alignment vertical="center"/>
    </xf>
    <xf numFmtId="0" fontId="30" fillId="7" borderId="20" xfId="0" applyFont="1" applyFill="1" applyBorder="1" applyAlignment="1">
      <alignment horizontal="left" wrapText="1"/>
    </xf>
    <xf numFmtId="0" fontId="31" fillId="7" borderId="20" xfId="0" applyFont="1" applyFill="1" applyBorder="1" applyAlignment="1">
      <alignment horizontal="left" wrapText="1"/>
    </xf>
    <xf numFmtId="0" fontId="31" fillId="7" borderId="20" xfId="0" applyNumberFormat="1" applyFont="1" applyFill="1" applyBorder="1" applyAlignment="1">
      <alignment horizontal="center" vertical="center" wrapText="1"/>
    </xf>
    <xf numFmtId="4" fontId="31" fillId="7" borderId="20" xfId="0" applyNumberFormat="1" applyFont="1" applyFill="1" applyBorder="1" applyAlignment="1">
      <alignment horizontal="center" vertical="center" wrapText="1"/>
    </xf>
    <xf numFmtId="0" fontId="29" fillId="0" borderId="0" xfId="1" applyFont="1" applyBorder="1" applyAlignment="1">
      <alignment vertical="center" wrapText="1"/>
    </xf>
    <xf numFmtId="0" fontId="29" fillId="0" borderId="0" xfId="1" applyFont="1" applyAlignment="1">
      <alignment vertical="center" wrapText="1"/>
    </xf>
    <xf numFmtId="0" fontId="30" fillId="0" borderId="20" xfId="0" applyFont="1" applyBorder="1" applyAlignment="1">
      <alignment horizontal="left" wrapText="1"/>
    </xf>
    <xf numFmtId="0" fontId="31" fillId="0" borderId="20" xfId="0" applyFont="1" applyBorder="1" applyAlignment="1">
      <alignment horizontal="left" wrapText="1"/>
    </xf>
    <xf numFmtId="0" fontId="31" fillId="0" borderId="20" xfId="0" applyNumberFormat="1" applyFont="1" applyBorder="1" applyAlignment="1">
      <alignment horizontal="center" vertical="center" wrapText="1"/>
    </xf>
    <xf numFmtId="4" fontId="31" fillId="0" borderId="20" xfId="0" applyNumberFormat="1" applyFont="1" applyBorder="1" applyAlignment="1">
      <alignment horizontal="center" vertical="center" wrapText="1"/>
    </xf>
    <xf numFmtId="4" fontId="16" fillId="0" borderId="0" xfId="0" applyNumberFormat="1" applyFont="1" applyBorder="1" applyAlignment="1">
      <alignment horizontal="center" vertical="center" wrapText="1"/>
    </xf>
    <xf numFmtId="4" fontId="29" fillId="0" borderId="0" xfId="1" applyNumberFormat="1" applyFont="1" applyBorder="1" applyAlignment="1">
      <alignmen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top" wrapText="1"/>
    </xf>
    <xf numFmtId="4" fontId="7" fillId="0" borderId="0"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1" fillId="0" borderId="0" xfId="1" applyFill="1" applyBorder="1"/>
    <xf numFmtId="0" fontId="1" fillId="0" borderId="0" xfId="1" applyFill="1"/>
    <xf numFmtId="0" fontId="8" fillId="0" borderId="0" xfId="1" applyFont="1" applyFill="1" applyBorder="1" applyAlignment="1">
      <alignment horizontal="center" vertical="center" wrapText="1"/>
    </xf>
    <xf numFmtId="0" fontId="32" fillId="0" borderId="0" xfId="1" applyFont="1" applyFill="1" applyBorder="1" applyAlignment="1">
      <alignment horizontal="right" vertical="top" wrapText="1"/>
    </xf>
    <xf numFmtId="0" fontId="25" fillId="0" borderId="0" xfId="1" applyFont="1" applyFill="1" applyBorder="1" applyAlignment="1">
      <alignment horizontal="center" vertical="center" wrapText="1"/>
    </xf>
    <xf numFmtId="4" fontId="25" fillId="0" borderId="0" xfId="1" applyNumberFormat="1" applyFont="1" applyFill="1" applyBorder="1" applyAlignment="1">
      <alignment horizontal="center" vertical="center" wrapText="1"/>
    </xf>
    <xf numFmtId="0" fontId="25" fillId="0" borderId="0" xfId="1" applyNumberFormat="1" applyFont="1" applyFill="1" applyBorder="1" applyAlignment="1">
      <alignment horizontal="center" vertical="center" wrapText="1"/>
    </xf>
    <xf numFmtId="3" fontId="8" fillId="4" borderId="20" xfId="1" applyNumberFormat="1" applyFont="1" applyFill="1" applyBorder="1" applyAlignment="1">
      <alignment horizontal="center" vertical="center" wrapText="1"/>
    </xf>
    <xf numFmtId="4" fontId="8" fillId="4" borderId="20" xfId="1" applyNumberFormat="1" applyFont="1" applyFill="1" applyBorder="1" applyAlignment="1">
      <alignment horizontal="center" vertical="center" wrapText="1"/>
    </xf>
    <xf numFmtId="0" fontId="8" fillId="4" borderId="20" xfId="1" applyFont="1" applyFill="1" applyBorder="1" applyAlignment="1">
      <alignment horizontal="center" vertical="center" wrapText="1"/>
    </xf>
    <xf numFmtId="2" fontId="8" fillId="4" borderId="20" xfId="1" applyNumberFormat="1" applyFont="1" applyFill="1" applyBorder="1" applyAlignment="1">
      <alignment horizontal="center" vertical="center" wrapText="1"/>
    </xf>
    <xf numFmtId="2" fontId="8" fillId="4" borderId="38" xfId="1" applyNumberFormat="1" applyFont="1" applyFill="1" applyBorder="1" applyAlignment="1">
      <alignment horizontal="center" vertical="center" wrapText="1"/>
    </xf>
    <xf numFmtId="2" fontId="8" fillId="0" borderId="0" xfId="1" applyNumberFormat="1" applyFont="1" applyFill="1" applyBorder="1" applyAlignment="1">
      <alignment horizontal="center" vertical="center" wrapText="1"/>
    </xf>
    <xf numFmtId="3" fontId="8" fillId="0" borderId="20" xfId="1" applyNumberFormat="1" applyFont="1" applyFill="1" applyBorder="1" applyAlignment="1">
      <alignment horizontal="center" vertical="center" wrapText="1"/>
    </xf>
    <xf numFmtId="4" fontId="8" fillId="0" borderId="20" xfId="1" applyNumberFormat="1" applyFont="1" applyFill="1" applyBorder="1" applyAlignment="1">
      <alignment horizontal="center" vertical="center" wrapText="1"/>
    </xf>
    <xf numFmtId="0" fontId="8" fillId="0" borderId="20" xfId="1" applyFont="1" applyFill="1" applyBorder="1" applyAlignment="1">
      <alignment horizontal="center" vertical="center" wrapText="1"/>
    </xf>
    <xf numFmtId="2" fontId="8" fillId="0" borderId="20" xfId="1" applyNumberFormat="1" applyFont="1" applyFill="1" applyBorder="1" applyAlignment="1">
      <alignment horizontal="center" vertical="center" wrapText="1"/>
    </xf>
    <xf numFmtId="2" fontId="8" fillId="0" borderId="38" xfId="1" applyNumberFormat="1" applyFont="1" applyFill="1" applyBorder="1" applyAlignment="1">
      <alignment horizontal="center" vertical="center" wrapText="1"/>
    </xf>
    <xf numFmtId="4" fontId="8" fillId="0" borderId="0" xfId="1" applyNumberFormat="1" applyFont="1" applyFill="1" applyBorder="1" applyAlignment="1">
      <alignment horizontal="center" vertical="center" wrapText="1"/>
    </xf>
    <xf numFmtId="2" fontId="8" fillId="2" borderId="20" xfId="1" applyNumberFormat="1" applyFont="1" applyFill="1" applyBorder="1" applyAlignment="1">
      <alignment horizontal="center" vertical="center" wrapText="1"/>
    </xf>
    <xf numFmtId="4" fontId="8" fillId="2" borderId="20" xfId="1" applyNumberFormat="1" applyFont="1" applyFill="1" applyBorder="1" applyAlignment="1">
      <alignment horizontal="center" vertical="center" wrapText="1"/>
    </xf>
    <xf numFmtId="0" fontId="8" fillId="0" borderId="0" xfId="10" applyFont="1" applyFill="1" applyBorder="1" applyAlignment="1">
      <alignment horizontal="center" vertical="center" wrapText="1"/>
    </xf>
    <xf numFmtId="0" fontId="8" fillId="0" borderId="0" xfId="1" applyFont="1" applyBorder="1" applyAlignment="1">
      <alignment horizontal="center" vertical="center" wrapText="1"/>
    </xf>
    <xf numFmtId="0" fontId="33" fillId="0" borderId="0" xfId="1" applyFont="1" applyAlignment="1">
      <alignment horizontal="center" vertical="center" wrapText="1"/>
    </xf>
    <xf numFmtId="4" fontId="33" fillId="0" borderId="0" xfId="1" applyNumberFormat="1" applyFont="1" applyAlignment="1">
      <alignment horizontal="center" vertical="center" wrapText="1"/>
    </xf>
    <xf numFmtId="0" fontId="33" fillId="0" borderId="0" xfId="1" applyNumberFormat="1" applyFont="1" applyAlignment="1">
      <alignment horizontal="center" vertical="center" wrapText="1"/>
    </xf>
    <xf numFmtId="4" fontId="34" fillId="0" borderId="0" xfId="1" applyNumberFormat="1" applyFont="1" applyAlignment="1">
      <alignment horizontal="center" vertical="center" wrapText="1"/>
    </xf>
    <xf numFmtId="0" fontId="16" fillId="0" borderId="20" xfId="0" applyFont="1" applyBorder="1" applyAlignment="1">
      <alignment vertical="top" wrapText="1"/>
    </xf>
    <xf numFmtId="0" fontId="16" fillId="7" borderId="20" xfId="0" applyFont="1" applyFill="1" applyBorder="1" applyAlignment="1">
      <alignment vertical="top" wrapText="1"/>
    </xf>
    <xf numFmtId="0" fontId="8" fillId="0" borderId="0" xfId="6" applyFont="1" applyAlignment="1">
      <alignment horizontal="center" vertical="center" wrapText="1"/>
    </xf>
    <xf numFmtId="0" fontId="8" fillId="0" borderId="0" xfId="6" applyFont="1" applyAlignment="1">
      <alignment horizontal="left" vertical="center" wrapText="1"/>
    </xf>
    <xf numFmtId="4" fontId="8" fillId="0" borderId="0" xfId="6" applyNumberFormat="1" applyFont="1" applyAlignment="1">
      <alignment horizontal="center" vertical="center" wrapText="1"/>
    </xf>
    <xf numFmtId="0" fontId="1" fillId="0" borderId="0" xfId="6" applyFont="1"/>
    <xf numFmtId="0" fontId="6" fillId="0" borderId="0" xfId="6" applyNumberFormat="1" applyFont="1" applyBorder="1" applyAlignment="1">
      <alignment horizontal="center" vertical="center" wrapText="1"/>
    </xf>
    <xf numFmtId="4" fontId="6" fillId="0" borderId="0" xfId="6" applyNumberFormat="1" applyFont="1" applyBorder="1" applyAlignment="1">
      <alignment horizontal="center" vertical="center" wrapText="1"/>
    </xf>
    <xf numFmtId="4" fontId="5" fillId="0" borderId="0" xfId="6" applyNumberFormat="1" applyFont="1"/>
    <xf numFmtId="0" fontId="13" fillId="0" borderId="20" xfId="3" applyNumberFormat="1" applyFont="1" applyFill="1" applyBorder="1" applyAlignment="1">
      <alignment horizontal="center" vertical="center" wrapText="1"/>
    </xf>
    <xf numFmtId="0" fontId="13" fillId="0" borderId="20" xfId="6" applyNumberFormat="1" applyFont="1" applyFill="1" applyBorder="1" applyAlignment="1">
      <alignment horizontal="center" vertical="center" wrapText="1"/>
    </xf>
    <xf numFmtId="4" fontId="13" fillId="0" borderId="20" xfId="6" applyNumberFormat="1" applyFont="1" applyFill="1" applyBorder="1" applyAlignment="1">
      <alignment horizontal="center" vertical="center" wrapText="1"/>
    </xf>
    <xf numFmtId="0" fontId="29" fillId="0" borderId="0" xfId="6" applyFont="1"/>
    <xf numFmtId="0" fontId="15" fillId="7" borderId="20" xfId="0" applyFont="1" applyFill="1" applyBorder="1" applyAlignment="1">
      <alignment horizontal="left" wrapText="1"/>
    </xf>
    <xf numFmtId="0" fontId="16" fillId="7" borderId="20" xfId="0" applyFont="1" applyFill="1" applyBorder="1" applyAlignment="1">
      <alignment horizontal="left" wrapText="1"/>
    </xf>
    <xf numFmtId="4" fontId="16" fillId="7" borderId="20"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2" fontId="16" fillId="4" borderId="20" xfId="0" applyNumberFormat="1" applyFont="1" applyFill="1" applyBorder="1" applyAlignment="1">
      <alignment horizontal="center" vertical="center" wrapText="1"/>
    </xf>
    <xf numFmtId="0" fontId="15" fillId="0" borderId="20" xfId="0" applyFont="1" applyBorder="1" applyAlignment="1">
      <alignment horizontal="left" wrapText="1"/>
    </xf>
    <xf numFmtId="0" fontId="16" fillId="0" borderId="20" xfId="0" applyFont="1" applyBorder="1" applyAlignment="1">
      <alignment horizontal="left" wrapText="1"/>
    </xf>
    <xf numFmtId="4" fontId="16" fillId="0" borderId="20" xfId="0" applyNumberFormat="1" applyFont="1" applyBorder="1" applyAlignment="1">
      <alignment horizontal="center" vertical="center" wrapText="1"/>
    </xf>
    <xf numFmtId="0" fontId="16" fillId="10" borderId="20" xfId="0" applyNumberFormat="1" applyFont="1" applyFill="1" applyBorder="1" applyAlignment="1">
      <alignment horizontal="center" vertical="center" wrapText="1"/>
    </xf>
    <xf numFmtId="2" fontId="16" fillId="10" borderId="20" xfId="0" applyNumberFormat="1" applyFont="1" applyFill="1" applyBorder="1" applyAlignment="1">
      <alignment horizontal="center" vertical="center" wrapText="1"/>
    </xf>
    <xf numFmtId="0" fontId="8" fillId="0" borderId="0" xfId="6" applyFont="1" applyFill="1" applyBorder="1" applyAlignment="1">
      <alignment horizontal="center" vertical="center" wrapText="1"/>
    </xf>
    <xf numFmtId="0" fontId="25" fillId="0" borderId="0" xfId="6" applyFont="1" applyFill="1" applyBorder="1" applyAlignment="1">
      <alignment horizontal="right" vertical="center" wrapText="1"/>
    </xf>
    <xf numFmtId="0" fontId="25" fillId="0" borderId="0" xfId="6" applyFont="1" applyFill="1" applyBorder="1" applyAlignment="1">
      <alignment horizontal="center" vertical="center" wrapText="1"/>
    </xf>
    <xf numFmtId="4" fontId="25" fillId="0" borderId="0" xfId="6" applyNumberFormat="1" applyFont="1" applyFill="1" applyBorder="1" applyAlignment="1">
      <alignment horizontal="center" vertical="center" wrapText="1"/>
    </xf>
    <xf numFmtId="2" fontId="25" fillId="0" borderId="0" xfId="6" applyNumberFormat="1" applyFont="1" applyFill="1" applyBorder="1" applyAlignment="1">
      <alignment horizontal="center" vertical="center" wrapText="1"/>
    </xf>
    <xf numFmtId="0" fontId="1" fillId="0" borderId="0" xfId="6" applyFont="1" applyFill="1" applyBorder="1"/>
    <xf numFmtId="0" fontId="32" fillId="0" borderId="0" xfId="6" applyFont="1" applyFill="1" applyBorder="1" applyAlignment="1">
      <alignment horizontal="right" vertical="center" wrapText="1"/>
    </xf>
    <xf numFmtId="3" fontId="8" fillId="4" borderId="20" xfId="6" applyNumberFormat="1" applyFont="1" applyFill="1" applyBorder="1" applyAlignment="1">
      <alignment horizontal="center" vertical="center" wrapText="1"/>
    </xf>
    <xf numFmtId="4" fontId="8" fillId="4" borderId="20" xfId="6" applyNumberFormat="1" applyFont="1" applyFill="1" applyBorder="1" applyAlignment="1">
      <alignment horizontal="center" vertical="center" wrapText="1"/>
    </xf>
    <xf numFmtId="0" fontId="8" fillId="4" borderId="20" xfId="6" applyFont="1" applyFill="1" applyBorder="1" applyAlignment="1">
      <alignment horizontal="center" vertical="center" wrapText="1"/>
    </xf>
    <xf numFmtId="2" fontId="8" fillId="4" borderId="20" xfId="6" applyNumberFormat="1" applyFont="1" applyFill="1" applyBorder="1" applyAlignment="1">
      <alignment horizontal="center" vertical="center" wrapText="1"/>
    </xf>
    <xf numFmtId="3" fontId="8" fillId="0" borderId="20" xfId="6" applyNumberFormat="1" applyFont="1" applyFill="1" applyBorder="1" applyAlignment="1">
      <alignment horizontal="center" vertical="center" wrapText="1"/>
    </xf>
    <xf numFmtId="4" fontId="8" fillId="0" borderId="20" xfId="6" applyNumberFormat="1" applyFont="1" applyFill="1" applyBorder="1" applyAlignment="1">
      <alignment horizontal="center" vertical="center" wrapText="1"/>
    </xf>
    <xf numFmtId="0" fontId="8" fillId="0" borderId="20" xfId="6" applyFont="1" applyFill="1" applyBorder="1" applyAlignment="1">
      <alignment horizontal="center" vertical="center" wrapText="1"/>
    </xf>
    <xf numFmtId="2" fontId="8" fillId="0" borderId="20" xfId="6" applyNumberFormat="1" applyFont="1" applyFill="1" applyBorder="1" applyAlignment="1">
      <alignment horizontal="center" vertical="center" wrapText="1"/>
    </xf>
    <xf numFmtId="4" fontId="8" fillId="0" borderId="0" xfId="6" applyNumberFormat="1" applyFont="1" applyFill="1" applyBorder="1" applyAlignment="1">
      <alignment horizontal="center" vertical="center" wrapText="1"/>
    </xf>
    <xf numFmtId="2" fontId="8" fillId="0" borderId="0" xfId="6" applyNumberFormat="1" applyFont="1" applyFill="1" applyBorder="1" applyAlignment="1">
      <alignment horizontal="center" vertical="center" wrapText="1"/>
    </xf>
    <xf numFmtId="2" fontId="5" fillId="4" borderId="20" xfId="6" applyNumberFormat="1" applyFont="1" applyFill="1" applyBorder="1" applyAlignment="1">
      <alignment horizontal="center" vertical="center" wrapText="1"/>
    </xf>
    <xf numFmtId="4" fontId="5" fillId="4" borderId="20" xfId="6" applyNumberFormat="1" applyFont="1" applyFill="1" applyBorder="1" applyAlignment="1">
      <alignment horizontal="center" vertical="center" wrapText="1"/>
    </xf>
    <xf numFmtId="2" fontId="5" fillId="0" borderId="20" xfId="6" applyNumberFormat="1" applyFont="1" applyFill="1" applyBorder="1" applyAlignment="1">
      <alignment horizontal="center" vertical="center" wrapText="1"/>
    </xf>
    <xf numFmtId="4" fontId="5" fillId="0" borderId="20" xfId="6" applyNumberFormat="1" applyFont="1" applyFill="1" applyBorder="1" applyAlignment="1">
      <alignment horizontal="center" vertical="center" wrapText="1"/>
    </xf>
    <xf numFmtId="0" fontId="13" fillId="0" borderId="0" xfId="6" applyFont="1" applyAlignment="1">
      <alignment horizontal="center" vertical="center" wrapText="1"/>
    </xf>
    <xf numFmtId="0" fontId="13" fillId="0" borderId="0" xfId="6" applyFont="1" applyAlignment="1">
      <alignment horizontal="left" vertical="center" wrapText="1"/>
    </xf>
    <xf numFmtId="0" fontId="33" fillId="0" borderId="0" xfId="6" applyFont="1" applyAlignment="1">
      <alignment horizontal="center" vertical="center" wrapText="1"/>
    </xf>
    <xf numFmtId="4" fontId="33" fillId="0" borderId="0" xfId="6" applyNumberFormat="1" applyFont="1" applyAlignment="1">
      <alignment horizontal="center" vertical="center" wrapText="1"/>
    </xf>
    <xf numFmtId="0" fontId="33" fillId="0" borderId="0" xfId="6" applyNumberFormat="1" applyFont="1" applyAlignment="1">
      <alignment horizontal="center" vertical="center" wrapText="1"/>
    </xf>
    <xf numFmtId="4" fontId="34" fillId="0" borderId="0" xfId="6" applyNumberFormat="1" applyFont="1" applyAlignment="1">
      <alignment horizontal="center" vertical="center" wrapText="1"/>
    </xf>
    <xf numFmtId="2" fontId="13" fillId="0" borderId="0" xfId="6" applyNumberFormat="1" applyFont="1" applyAlignment="1">
      <alignment horizontal="center" vertical="center" wrapText="1"/>
    </xf>
    <xf numFmtId="0" fontId="37" fillId="0" borderId="0" xfId="6" applyFont="1"/>
    <xf numFmtId="2" fontId="8" fillId="0" borderId="0" xfId="6" applyNumberFormat="1" applyFont="1" applyAlignment="1">
      <alignment horizontal="center" vertical="center" wrapText="1"/>
    </xf>
    <xf numFmtId="0" fontId="38" fillId="0" borderId="0" xfId="6" applyFont="1" applyAlignment="1">
      <alignment horizontal="center" vertical="center"/>
    </xf>
    <xf numFmtId="0" fontId="39" fillId="0" borderId="0" xfId="6" applyFont="1" applyAlignment="1">
      <alignment horizontal="center" vertical="center"/>
    </xf>
    <xf numFmtId="3" fontId="38" fillId="0" borderId="0" xfId="6" applyNumberFormat="1" applyFont="1"/>
    <xf numFmtId="0" fontId="8" fillId="0" borderId="0" xfId="6" applyNumberFormat="1" applyFont="1" applyFill="1" applyBorder="1" applyAlignment="1">
      <alignment horizontal="center" vertical="center" wrapText="1"/>
    </xf>
    <xf numFmtId="4" fontId="13" fillId="0" borderId="47" xfId="1" applyNumberFormat="1" applyFont="1" applyFill="1" applyBorder="1" applyAlignment="1">
      <alignment horizontal="center" vertical="center" wrapText="1"/>
    </xf>
    <xf numFmtId="0" fontId="5" fillId="0" borderId="0" xfId="6" applyFont="1" applyFill="1" applyBorder="1" applyAlignment="1">
      <alignment horizontal="right" vertical="center" wrapText="1"/>
    </xf>
    <xf numFmtId="0" fontId="1" fillId="5" borderId="0" xfId="6" applyFont="1" applyFill="1"/>
    <xf numFmtId="2" fontId="40" fillId="0" borderId="0" xfId="1" applyNumberFormat="1" applyFont="1" applyFill="1" applyBorder="1" applyAlignment="1">
      <alignment horizontal="center" vertical="center" wrapText="1"/>
    </xf>
    <xf numFmtId="2" fontId="13" fillId="0" borderId="0" xfId="1" applyNumberFormat="1" applyFont="1" applyFill="1" applyBorder="1" applyAlignment="1">
      <alignment horizontal="center" vertical="center" wrapText="1"/>
    </xf>
    <xf numFmtId="0" fontId="41" fillId="0" borderId="0" xfId="6" applyFont="1"/>
    <xf numFmtId="4" fontId="1" fillId="0" borderId="0" xfId="6" applyNumberFormat="1" applyFont="1"/>
    <xf numFmtId="0" fontId="8" fillId="0" borderId="0" xfId="6" applyFont="1" applyBorder="1" applyAlignment="1">
      <alignment horizontal="center" vertical="center" wrapText="1"/>
    </xf>
    <xf numFmtId="0" fontId="8" fillId="0" borderId="0" xfId="6" applyFont="1" applyBorder="1" applyAlignment="1">
      <alignment horizontal="left" vertical="center" wrapText="1"/>
    </xf>
    <xf numFmtId="4" fontId="8" fillId="0" borderId="0" xfId="6" applyNumberFormat="1" applyFont="1" applyBorder="1" applyAlignment="1">
      <alignment horizontal="center" vertical="center" wrapText="1"/>
    </xf>
    <xf numFmtId="0" fontId="1" fillId="0" borderId="0" xfId="6" applyFont="1" applyBorder="1"/>
    <xf numFmtId="0" fontId="0" fillId="0" borderId="0" xfId="0" applyAlignment="1">
      <alignment wrapText="1"/>
    </xf>
    <xf numFmtId="0" fontId="13" fillId="0" borderId="7" xfId="3" applyNumberFormat="1" applyFont="1" applyFill="1" applyBorder="1" applyAlignment="1">
      <alignment horizontal="center" vertical="center" wrapText="1"/>
    </xf>
    <xf numFmtId="0" fontId="13" fillId="0" borderId="59" xfId="3" applyNumberFormat="1" applyFont="1" applyFill="1" applyBorder="1" applyAlignment="1">
      <alignment horizontal="center" vertical="center" wrapText="1"/>
    </xf>
    <xf numFmtId="0" fontId="44" fillId="4" borderId="61" xfId="3" applyNumberFormat="1" applyFont="1" applyFill="1" applyBorder="1" applyAlignment="1">
      <alignment horizontal="left" vertical="top" wrapText="1"/>
    </xf>
    <xf numFmtId="0" fontId="13" fillId="4" borderId="36" xfId="3" applyNumberFormat="1" applyFont="1" applyFill="1" applyBorder="1" applyAlignment="1">
      <alignment horizontal="left" vertical="top" wrapText="1"/>
    </xf>
    <xf numFmtId="0" fontId="13" fillId="4" borderId="59" xfId="3" applyNumberFormat="1" applyFont="1" applyFill="1" applyBorder="1" applyAlignment="1">
      <alignment horizontal="center" vertical="center" wrapText="1"/>
    </xf>
    <xf numFmtId="4" fontId="13" fillId="4" borderId="59" xfId="3" applyNumberFormat="1" applyFont="1" applyFill="1" applyBorder="1" applyAlignment="1">
      <alignment horizontal="center" vertical="center" wrapText="1"/>
    </xf>
    <xf numFmtId="0" fontId="13" fillId="4" borderId="20" xfId="3" applyNumberFormat="1" applyFont="1" applyFill="1" applyBorder="1" applyAlignment="1">
      <alignment horizontal="center" vertical="center" wrapText="1"/>
    </xf>
    <xf numFmtId="4" fontId="13" fillId="4" borderId="20" xfId="3" applyNumberFormat="1" applyFont="1" applyFill="1" applyBorder="1" applyAlignment="1">
      <alignment horizontal="center" vertical="center" wrapText="1"/>
    </xf>
    <xf numFmtId="0" fontId="15" fillId="10" borderId="20" xfId="0" applyFont="1" applyFill="1" applyBorder="1" applyAlignment="1">
      <alignment horizontal="left" wrapText="1"/>
    </xf>
    <xf numFmtId="0" fontId="16" fillId="10" borderId="38" xfId="0" applyFont="1" applyFill="1" applyBorder="1" applyAlignment="1">
      <alignment horizontal="left" wrapText="1"/>
    </xf>
    <xf numFmtId="3" fontId="16" fillId="10" borderId="20" xfId="0" applyNumberFormat="1" applyFont="1" applyFill="1" applyBorder="1" applyAlignment="1">
      <alignment horizontal="center" vertical="center" wrapText="1"/>
    </xf>
    <xf numFmtId="4" fontId="16" fillId="10" borderId="20" xfId="0" applyNumberFormat="1" applyFont="1" applyFill="1" applyBorder="1" applyAlignment="1">
      <alignment horizontal="center" vertical="center" wrapText="1"/>
    </xf>
    <xf numFmtId="3" fontId="8" fillId="0" borderId="0" xfId="6" applyNumberFormat="1" applyFont="1" applyFill="1" applyBorder="1" applyAlignment="1">
      <alignment horizontal="center" vertical="center" wrapText="1"/>
    </xf>
    <xf numFmtId="0" fontId="1" fillId="0" borderId="0" xfId="6" applyFont="1" applyAlignment="1">
      <alignment wrapText="1"/>
    </xf>
    <xf numFmtId="1" fontId="8" fillId="4" borderId="20" xfId="6" applyNumberFormat="1" applyFont="1" applyFill="1" applyBorder="1" applyAlignment="1">
      <alignment horizontal="center" vertical="center" wrapText="1"/>
    </xf>
    <xf numFmtId="1" fontId="8" fillId="0" borderId="20" xfId="6" applyNumberFormat="1" applyFont="1" applyFill="1" applyBorder="1" applyAlignment="1">
      <alignment horizontal="center" vertical="center" wrapText="1"/>
    </xf>
    <xf numFmtId="0" fontId="0" fillId="0" borderId="0" xfId="0" applyBorder="1" applyAlignment="1">
      <alignment wrapText="1"/>
    </xf>
    <xf numFmtId="0" fontId="1" fillId="0" borderId="0" xfId="7" applyFont="1" applyBorder="1"/>
    <xf numFmtId="4" fontId="8" fillId="0" borderId="0" xfId="7" applyNumberFormat="1" applyFont="1" applyBorder="1" applyAlignment="1">
      <alignment horizontal="center" vertical="center" wrapText="1"/>
    </xf>
    <xf numFmtId="0" fontId="8" fillId="0" borderId="0" xfId="7" applyFont="1" applyBorder="1" applyAlignment="1">
      <alignment horizontal="center" vertical="center" wrapText="1"/>
    </xf>
    <xf numFmtId="0" fontId="8" fillId="0" borderId="0" xfId="7" applyFont="1" applyBorder="1" applyAlignment="1">
      <alignment horizontal="left" vertical="center" wrapText="1"/>
    </xf>
    <xf numFmtId="0" fontId="1" fillId="0" borderId="0" xfId="7" applyFont="1"/>
    <xf numFmtId="4" fontId="8" fillId="0" borderId="0" xfId="7" applyNumberFormat="1" applyFont="1" applyAlignment="1">
      <alignment horizontal="center" vertical="center" wrapText="1"/>
    </xf>
    <xf numFmtId="0" fontId="8" fillId="0" borderId="0" xfId="7" applyFont="1" applyAlignment="1">
      <alignment horizontal="center" vertical="center" wrapText="1"/>
    </xf>
    <xf numFmtId="4" fontId="45" fillId="0" borderId="0" xfId="7" applyNumberFormat="1" applyFont="1" applyBorder="1" applyAlignment="1">
      <alignment horizontal="center" vertical="center" wrapText="1"/>
    </xf>
    <xf numFmtId="0" fontId="46" fillId="0" borderId="0" xfId="7" applyFont="1" applyBorder="1" applyAlignment="1">
      <alignment horizontal="center" vertical="center" wrapText="1"/>
    </xf>
    <xf numFmtId="0" fontId="46" fillId="0" borderId="0" xfId="7" applyNumberFormat="1" applyFont="1" applyBorder="1" applyAlignment="1">
      <alignment horizontal="center" vertical="center" wrapText="1"/>
    </xf>
    <xf numFmtId="2" fontId="8"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8" fillId="0" borderId="0" xfId="7" applyFont="1" applyFill="1" applyBorder="1" applyAlignment="1">
      <alignment horizontal="center" vertical="center" wrapText="1"/>
    </xf>
    <xf numFmtId="0" fontId="25" fillId="0" borderId="0" xfId="7" applyFont="1" applyFill="1" applyBorder="1" applyAlignment="1">
      <alignment horizontal="right" vertical="center" wrapText="1"/>
    </xf>
    <xf numFmtId="0" fontId="39" fillId="0" borderId="0" xfId="7" applyFont="1" applyAlignment="1">
      <alignment horizontal="center" vertical="center"/>
    </xf>
    <xf numFmtId="4" fontId="47" fillId="0" borderId="20" xfId="2" applyNumberFormat="1" applyFont="1" applyBorder="1" applyAlignment="1">
      <alignment horizontal="center" vertical="center" wrapText="1"/>
    </xf>
    <xf numFmtId="3" fontId="47" fillId="0" borderId="20" xfId="2" applyNumberFormat="1" applyFont="1" applyBorder="1" applyAlignment="1">
      <alignment horizontal="center" vertical="center" wrapText="1"/>
    </xf>
    <xf numFmtId="0" fontId="47" fillId="0" borderId="20" xfId="2" applyFont="1" applyBorder="1" applyAlignment="1">
      <alignment horizontal="center" vertical="center" wrapText="1"/>
    </xf>
    <xf numFmtId="2" fontId="48" fillId="10" borderId="65" xfId="0" applyNumberFormat="1" applyFont="1" applyFill="1" applyBorder="1" applyAlignment="1">
      <alignment horizontal="center" vertical="center" wrapText="1"/>
    </xf>
    <xf numFmtId="2" fontId="48" fillId="10" borderId="20" xfId="0" applyNumberFormat="1" applyFont="1" applyFill="1" applyBorder="1" applyAlignment="1">
      <alignment horizontal="center" vertical="center" wrapText="1"/>
    </xf>
    <xf numFmtId="3" fontId="48" fillId="10" borderId="20" xfId="0" applyNumberFormat="1" applyFont="1" applyFill="1" applyBorder="1" applyAlignment="1">
      <alignment horizontal="center" vertical="center" wrapText="1"/>
    </xf>
    <xf numFmtId="3" fontId="48" fillId="0" borderId="66" xfId="0" applyNumberFormat="1" applyFont="1" applyBorder="1" applyAlignment="1">
      <alignment horizontal="center" vertical="center" wrapText="1"/>
    </xf>
    <xf numFmtId="4" fontId="48" fillId="0" borderId="20" xfId="0" applyNumberFormat="1" applyFont="1" applyBorder="1" applyAlignment="1">
      <alignment horizontal="center" vertical="center" wrapText="1"/>
    </xf>
    <xf numFmtId="4" fontId="48" fillId="0" borderId="66" xfId="0" applyNumberFormat="1" applyFont="1" applyBorder="1" applyAlignment="1">
      <alignment horizontal="center" vertical="center" wrapText="1"/>
    </xf>
    <xf numFmtId="0" fontId="48" fillId="0" borderId="66" xfId="0" applyFont="1" applyBorder="1" applyAlignment="1">
      <alignment horizontal="center" vertical="center" wrapText="1"/>
    </xf>
    <xf numFmtId="0" fontId="48" fillId="0" borderId="66" xfId="0" applyFont="1" applyBorder="1" applyAlignment="1">
      <alignment horizontal="left" vertical="center" wrapText="1"/>
    </xf>
    <xf numFmtId="0" fontId="49" fillId="0" borderId="67" xfId="0" applyFont="1" applyBorder="1" applyAlignment="1">
      <alignment horizontal="center" vertical="center" wrapText="1"/>
    </xf>
    <xf numFmtId="4" fontId="47" fillId="7" borderId="20" xfId="2" applyNumberFormat="1" applyFont="1" applyFill="1" applyBorder="1" applyAlignment="1">
      <alignment horizontal="center" vertical="center" wrapText="1"/>
    </xf>
    <xf numFmtId="3" fontId="47" fillId="7" borderId="20" xfId="2" applyNumberFormat="1" applyFont="1" applyFill="1" applyBorder="1" applyAlignment="1">
      <alignment horizontal="center" vertical="center" wrapText="1"/>
    </xf>
    <xf numFmtId="2" fontId="48" fillId="7" borderId="65" xfId="0" applyNumberFormat="1" applyFont="1" applyFill="1" applyBorder="1" applyAlignment="1">
      <alignment horizontal="center" vertical="center" wrapText="1"/>
    </xf>
    <xf numFmtId="2" fontId="48" fillId="7" borderId="20" xfId="0" applyNumberFormat="1" applyFont="1" applyFill="1" applyBorder="1" applyAlignment="1">
      <alignment horizontal="center" vertical="center" wrapText="1"/>
    </xf>
    <xf numFmtId="4" fontId="48" fillId="7" borderId="20" xfId="0" applyNumberFormat="1" applyFont="1" applyFill="1" applyBorder="1" applyAlignment="1">
      <alignment horizontal="center" vertical="center" wrapText="1"/>
    </xf>
    <xf numFmtId="3" fontId="48" fillId="7" borderId="20" xfId="0" applyNumberFormat="1" applyFont="1" applyFill="1" applyBorder="1" applyAlignment="1">
      <alignment horizontal="center" vertical="center" wrapText="1"/>
    </xf>
    <xf numFmtId="4" fontId="48" fillId="4" borderId="20" xfId="0" applyNumberFormat="1" applyFont="1" applyFill="1" applyBorder="1" applyAlignment="1">
      <alignment horizontal="center" vertical="center" wrapText="1"/>
    </xf>
    <xf numFmtId="0" fontId="48" fillId="7" borderId="20" xfId="0" applyFont="1" applyFill="1" applyBorder="1" applyAlignment="1">
      <alignment horizontal="center" vertical="center" wrapText="1"/>
    </xf>
    <xf numFmtId="0" fontId="48" fillId="7" borderId="20" xfId="0" applyFont="1" applyFill="1" applyBorder="1" applyAlignment="1">
      <alignment horizontal="left" vertical="center" wrapText="1"/>
    </xf>
    <xf numFmtId="0" fontId="49" fillId="7" borderId="8" xfId="0" applyFont="1" applyFill="1" applyBorder="1" applyAlignment="1">
      <alignment horizontal="center" vertical="center" wrapText="1"/>
    </xf>
    <xf numFmtId="0" fontId="38" fillId="0" borderId="0" xfId="7" applyFont="1" applyAlignment="1">
      <alignment horizontal="center" vertical="center"/>
    </xf>
    <xf numFmtId="1" fontId="13" fillId="0" borderId="60" xfId="7" applyNumberFormat="1" applyFont="1" applyFill="1" applyBorder="1" applyAlignment="1">
      <alignment horizontal="center" vertical="center" wrapText="1"/>
    </xf>
    <xf numFmtId="1" fontId="13" fillId="0" borderId="59" xfId="7" applyNumberFormat="1" applyFont="1" applyFill="1" applyBorder="1" applyAlignment="1">
      <alignment horizontal="center" vertical="center" wrapText="1"/>
    </xf>
    <xf numFmtId="0" fontId="13" fillId="0" borderId="59" xfId="7" applyNumberFormat="1" applyFont="1" applyFill="1" applyBorder="1" applyAlignment="1">
      <alignment horizontal="center" vertical="center" wrapText="1"/>
    </xf>
    <xf numFmtId="4" fontId="5" fillId="0" borderId="0" xfId="7" applyNumberFormat="1" applyFont="1"/>
    <xf numFmtId="0" fontId="6" fillId="0" borderId="0" xfId="7" applyNumberFormat="1" applyFont="1" applyBorder="1" applyAlignment="1">
      <alignment horizontal="center" vertical="center" wrapText="1"/>
    </xf>
    <xf numFmtId="0" fontId="8" fillId="0" borderId="0" xfId="7" applyFont="1" applyAlignment="1">
      <alignment horizontal="left" vertical="center" wrapText="1"/>
    </xf>
    <xf numFmtId="0" fontId="23" fillId="9" borderId="4" xfId="3" applyFont="1" applyFill="1" applyBorder="1" applyAlignment="1">
      <alignment horizontal="center" vertical="center" wrapText="1"/>
    </xf>
    <xf numFmtId="0" fontId="21" fillId="6" borderId="37" xfId="5" applyFont="1" applyFill="1" applyBorder="1" applyAlignment="1">
      <alignment horizontal="center" vertical="center" wrapText="1"/>
    </xf>
    <xf numFmtId="0" fontId="21" fillId="6" borderId="5" xfId="5" applyFont="1" applyFill="1" applyBorder="1" applyAlignment="1">
      <alignment horizontal="center" vertical="center" wrapText="1"/>
    </xf>
    <xf numFmtId="0" fontId="21" fillId="6" borderId="33" xfId="5" applyFont="1" applyFill="1" applyBorder="1" applyAlignment="1">
      <alignment horizontal="center" vertical="center" wrapText="1"/>
    </xf>
    <xf numFmtId="0" fontId="21" fillId="6" borderId="32" xfId="5" applyFont="1" applyFill="1" applyBorder="1" applyAlignment="1">
      <alignment horizontal="center" vertical="center" wrapText="1"/>
    </xf>
    <xf numFmtId="0" fontId="6" fillId="0" borderId="0" xfId="6" applyNumberFormat="1" applyFont="1" applyBorder="1" applyAlignment="1">
      <alignment horizontal="center" vertical="center" wrapText="1"/>
    </xf>
    <xf numFmtId="0" fontId="36" fillId="9" borderId="46" xfId="3" applyFont="1" applyFill="1" applyBorder="1" applyAlignment="1">
      <alignment horizontal="center" vertical="center" wrapText="1"/>
    </xf>
    <xf numFmtId="4" fontId="36" fillId="9" borderId="46" xfId="3" applyNumberFormat="1" applyFont="1" applyFill="1" applyBorder="1" applyAlignment="1">
      <alignment horizontal="center" vertical="center" wrapText="1"/>
    </xf>
    <xf numFmtId="0" fontId="36" fillId="6" borderId="44" xfId="6" applyFont="1" applyFill="1" applyBorder="1" applyAlignment="1">
      <alignment horizontal="center" vertical="center" wrapText="1"/>
    </xf>
    <xf numFmtId="4" fontId="36" fillId="6" borderId="44" xfId="6" applyNumberFormat="1" applyFont="1" applyFill="1" applyBorder="1" applyAlignment="1">
      <alignment horizontal="center" vertical="center" wrapText="1"/>
    </xf>
    <xf numFmtId="0" fontId="36" fillId="6" borderId="44" xfId="6" applyNumberFormat="1" applyFont="1" applyFill="1" applyBorder="1" applyAlignment="1">
      <alignment horizontal="center" vertical="center" wrapText="1"/>
    </xf>
    <xf numFmtId="4" fontId="36" fillId="6" borderId="45" xfId="6" applyNumberFormat="1" applyFont="1" applyFill="1" applyBorder="1" applyAlignment="1">
      <alignment horizontal="center" vertical="center" wrapText="1"/>
    </xf>
    <xf numFmtId="4" fontId="36" fillId="9" borderId="55" xfId="3" applyNumberFormat="1" applyFont="1" applyFill="1" applyBorder="1" applyAlignment="1">
      <alignment horizontal="center" vertical="center" wrapText="1"/>
    </xf>
    <xf numFmtId="0" fontId="36" fillId="9" borderId="56" xfId="3" applyFont="1" applyFill="1" applyBorder="1" applyAlignment="1">
      <alignment horizontal="center" vertical="center" wrapText="1"/>
    </xf>
    <xf numFmtId="4" fontId="36" fillId="9" borderId="56" xfId="3" applyNumberFormat="1" applyFont="1" applyFill="1" applyBorder="1" applyAlignment="1">
      <alignment horizontal="center" vertical="center" wrapText="1"/>
    </xf>
    <xf numFmtId="4" fontId="36" fillId="9" borderId="57" xfId="3" applyNumberFormat="1" applyFont="1" applyFill="1" applyBorder="1" applyAlignment="1">
      <alignment horizontal="center" vertical="center" wrapText="1"/>
    </xf>
    <xf numFmtId="4" fontId="36" fillId="9" borderId="58" xfId="3" applyNumberFormat="1" applyFont="1" applyFill="1" applyBorder="1" applyAlignment="1">
      <alignment horizontal="center" vertical="center" wrapText="1"/>
    </xf>
    <xf numFmtId="0" fontId="36" fillId="9" borderId="54" xfId="3" applyFont="1" applyFill="1" applyBorder="1" applyAlignment="1">
      <alignment horizontal="center" vertical="center" wrapText="1"/>
    </xf>
    <xf numFmtId="3" fontId="36" fillId="6" borderId="54" xfId="6" applyNumberFormat="1" applyFont="1" applyFill="1" applyBorder="1" applyAlignment="1">
      <alignment horizontal="center" vertical="center" wrapText="1"/>
    </xf>
    <xf numFmtId="4" fontId="36" fillId="6" borderId="54" xfId="6" applyNumberFormat="1" applyFont="1" applyFill="1" applyBorder="1" applyAlignment="1">
      <alignment horizontal="center" vertical="center" wrapText="1"/>
    </xf>
    <xf numFmtId="0" fontId="23" fillId="9" borderId="55" xfId="3" applyFont="1" applyFill="1" applyBorder="1" applyAlignment="1">
      <alignment horizontal="center" vertical="center" wrapText="1"/>
    </xf>
    <xf numFmtId="4" fontId="23" fillId="9" borderId="55" xfId="3" applyNumberFormat="1" applyFont="1" applyFill="1" applyBorder="1" applyAlignment="1">
      <alignment horizontal="center" vertical="center" wrapText="1"/>
    </xf>
    <xf numFmtId="0" fontId="23" fillId="9" borderId="72" xfId="3" applyFont="1" applyFill="1" applyBorder="1" applyAlignment="1">
      <alignment horizontal="center" vertical="center" wrapText="1"/>
    </xf>
    <xf numFmtId="4" fontId="23" fillId="9" borderId="71" xfId="3" applyNumberFormat="1" applyFont="1" applyFill="1" applyBorder="1" applyAlignment="1">
      <alignment horizontal="center" vertical="center" wrapText="1"/>
    </xf>
    <xf numFmtId="4" fontId="23" fillId="9" borderId="70" xfId="3"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xf>
    <xf numFmtId="3" fontId="21" fillId="6" borderId="5" xfId="7" applyNumberFormat="1" applyFont="1" applyFill="1" applyBorder="1" applyAlignment="1">
      <alignment horizontal="center" vertical="center" wrapText="1"/>
    </xf>
    <xf numFmtId="4" fontId="21" fillId="6" borderId="62" xfId="7" applyNumberFormat="1" applyFont="1" applyFill="1" applyBorder="1" applyAlignment="1">
      <alignment horizontal="center" vertical="center" wrapText="1"/>
    </xf>
    <xf numFmtId="4" fontId="21" fillId="6" borderId="5" xfId="7" applyNumberFormat="1" applyFont="1" applyFill="1" applyBorder="1" applyAlignment="1">
      <alignment horizontal="center" vertical="center" wrapText="1"/>
    </xf>
    <xf numFmtId="3" fontId="21" fillId="6" borderId="62" xfId="7" applyNumberFormat="1" applyFont="1" applyFill="1" applyBorder="1" applyAlignment="1">
      <alignment horizontal="center" vertical="center" wrapText="1"/>
    </xf>
    <xf numFmtId="2" fontId="21" fillId="6" borderId="62" xfId="7" applyNumberFormat="1" applyFont="1" applyFill="1" applyBorder="1" applyAlignment="1">
      <alignment horizontal="center" vertical="center" wrapText="1"/>
    </xf>
    <xf numFmtId="2" fontId="21" fillId="6" borderId="11" xfId="7" applyNumberFormat="1" applyFont="1" applyFill="1" applyBorder="1" applyAlignment="1">
      <alignment horizontal="center" vertical="center" wrapText="1"/>
    </xf>
    <xf numFmtId="4" fontId="5" fillId="0" borderId="0" xfId="6" applyNumberFormat="1" applyFont="1" applyAlignment="1">
      <alignment wrapText="1"/>
    </xf>
    <xf numFmtId="0" fontId="13" fillId="0" borderId="59" xfId="6" applyNumberFormat="1" applyFont="1" applyFill="1" applyBorder="1" applyAlignment="1">
      <alignment horizontal="center" vertical="center" wrapText="1"/>
    </xf>
    <xf numFmtId="0" fontId="13" fillId="0" borderId="60" xfId="6" applyNumberFormat="1" applyFont="1" applyFill="1" applyBorder="1" applyAlignment="1">
      <alignment horizontal="center" vertical="center" wrapText="1"/>
    </xf>
    <xf numFmtId="2" fontId="13" fillId="4" borderId="59" xfId="6" applyNumberFormat="1" applyFont="1" applyFill="1" applyBorder="1" applyAlignment="1">
      <alignment horizontal="center" vertical="center" wrapText="1"/>
    </xf>
    <xf numFmtId="2" fontId="13" fillId="4" borderId="20" xfId="6" applyNumberFormat="1" applyFont="1" applyFill="1" applyBorder="1" applyAlignment="1">
      <alignment horizontal="center" vertical="center" wrapText="1"/>
    </xf>
    <xf numFmtId="2" fontId="8" fillId="2" borderId="20" xfId="6" applyNumberFormat="1" applyFont="1" applyFill="1" applyBorder="1" applyAlignment="1">
      <alignment horizontal="center" vertical="center" wrapText="1"/>
    </xf>
    <xf numFmtId="3" fontId="36" fillId="6" borderId="81" xfId="6" applyNumberFormat="1" applyFont="1" applyFill="1" applyBorder="1" applyAlignment="1">
      <alignment horizontal="center" vertical="center" wrapText="1"/>
    </xf>
    <xf numFmtId="0" fontId="4" fillId="0" borderId="0" xfId="1" applyFont="1"/>
    <xf numFmtId="0" fontId="18" fillId="0" borderId="7" xfId="3" applyNumberFormat="1" applyFont="1" applyFill="1" applyBorder="1" applyAlignment="1">
      <alignment horizontal="center" vertical="center" wrapText="1"/>
    </xf>
    <xf numFmtId="0" fontId="13" fillId="0" borderId="95" xfId="1" applyFont="1" applyFill="1" applyBorder="1" applyAlignment="1">
      <alignment horizontal="left" vertical="center" wrapText="1"/>
    </xf>
    <xf numFmtId="0" fontId="52" fillId="0" borderId="8" xfId="9" applyFont="1" applyFill="1" applyBorder="1" applyAlignment="1">
      <alignment horizontal="center" vertical="center" wrapText="1"/>
    </xf>
    <xf numFmtId="0" fontId="13" fillId="0" borderId="65" xfId="1" applyFont="1" applyFill="1" applyBorder="1" applyAlignment="1">
      <alignment horizontal="left" vertical="center" wrapText="1"/>
    </xf>
    <xf numFmtId="0" fontId="13" fillId="0" borderId="100" xfId="1" applyFont="1" applyFill="1" applyBorder="1" applyAlignment="1">
      <alignment horizontal="center" vertical="center" wrapText="1"/>
    </xf>
    <xf numFmtId="0" fontId="52" fillId="0" borderId="101" xfId="9" applyFont="1" applyFill="1" applyBorder="1" applyAlignment="1">
      <alignment horizontal="center" vertical="center" wrapText="1"/>
    </xf>
    <xf numFmtId="0" fontId="18" fillId="0" borderId="102" xfId="1" applyFont="1" applyFill="1" applyBorder="1" applyAlignment="1">
      <alignment horizontal="left" vertical="center" wrapText="1"/>
    </xf>
    <xf numFmtId="4" fontId="51" fillId="0" borderId="104" xfId="1" applyNumberFormat="1" applyFont="1" applyFill="1" applyBorder="1" applyAlignment="1">
      <alignment horizontal="center" vertical="center" wrapText="1"/>
    </xf>
    <xf numFmtId="3" fontId="18" fillId="0" borderId="105" xfId="1" applyNumberFormat="1" applyFont="1" applyFill="1" applyBorder="1" applyAlignment="1">
      <alignment horizontal="center" vertical="center" wrapText="1"/>
    </xf>
    <xf numFmtId="4" fontId="51" fillId="0" borderId="101" xfId="1" applyNumberFormat="1" applyFont="1" applyFill="1" applyBorder="1" applyAlignment="1">
      <alignment horizontal="center" vertical="center" wrapText="1"/>
    </xf>
    <xf numFmtId="0" fontId="18" fillId="0" borderId="106" xfId="1"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4" fontId="4" fillId="0" borderId="0" xfId="1" applyNumberFormat="1" applyFont="1"/>
    <xf numFmtId="0" fontId="4" fillId="0" borderId="0" xfId="1" applyFont="1" applyFill="1" applyBorder="1"/>
    <xf numFmtId="0" fontId="54" fillId="2" borderId="0" xfId="1" applyFont="1" applyFill="1" applyBorder="1" applyAlignment="1">
      <alignment horizontal="right" vertical="center" wrapText="1"/>
    </xf>
    <xf numFmtId="10" fontId="54" fillId="2" borderId="0" xfId="1" applyNumberFormat="1" applyFont="1" applyFill="1" applyBorder="1" applyAlignment="1">
      <alignment horizontal="center" vertical="center" wrapText="1"/>
    </xf>
    <xf numFmtId="0" fontId="4" fillId="0" borderId="0" xfId="1" applyFont="1" applyAlignment="1">
      <alignment horizontal="center"/>
    </xf>
    <xf numFmtId="4" fontId="4" fillId="0" borderId="0" xfId="1" applyNumberFormat="1" applyFont="1" applyAlignment="1">
      <alignment horizontal="center"/>
    </xf>
    <xf numFmtId="0" fontId="2" fillId="0" borderId="113" xfId="1" applyFont="1" applyBorder="1"/>
    <xf numFmtId="0" fontId="2" fillId="0" borderId="0" xfId="1" applyFont="1" applyAlignment="1">
      <alignment horizontal="center" vertical="center" wrapText="1"/>
    </xf>
    <xf numFmtId="4" fontId="2" fillId="0" borderId="0" xfId="1" applyNumberFormat="1" applyFont="1" applyAlignment="1">
      <alignment horizontal="center" vertical="center" wrapText="1"/>
    </xf>
    <xf numFmtId="4" fontId="7" fillId="0" borderId="0" xfId="1" applyNumberFormat="1" applyFont="1" applyAlignment="1">
      <alignment vertical="center" wrapText="1"/>
    </xf>
    <xf numFmtId="0" fontId="20" fillId="0" borderId="0" xfId="1" applyFont="1" applyBorder="1" applyAlignment="1">
      <alignment horizontal="center" vertical="center" wrapText="1"/>
    </xf>
    <xf numFmtId="0" fontId="8" fillId="0" borderId="20" xfId="9" applyFont="1" applyFill="1" applyBorder="1" applyAlignment="1">
      <alignment horizontal="center" vertical="center" wrapText="1"/>
    </xf>
    <xf numFmtId="0" fontId="13" fillId="0" borderId="20" xfId="1" applyFont="1" applyFill="1" applyBorder="1" applyAlignment="1">
      <alignment horizontal="left" vertical="center" wrapText="1"/>
    </xf>
    <xf numFmtId="3" fontId="13" fillId="0" borderId="20" xfId="1" applyNumberFormat="1" applyFont="1" applyFill="1" applyBorder="1" applyAlignment="1">
      <alignment horizontal="center" vertical="center" wrapText="1"/>
    </xf>
    <xf numFmtId="4" fontId="13" fillId="0" borderId="20" xfId="1" applyNumberFormat="1" applyFont="1" applyFill="1" applyBorder="1" applyAlignment="1">
      <alignment horizontal="center" vertical="center" wrapText="1"/>
    </xf>
    <xf numFmtId="0" fontId="8" fillId="8" borderId="20" xfId="9" applyFont="1" applyFill="1" applyBorder="1" applyAlignment="1">
      <alignment horizontal="center" vertical="center" wrapText="1"/>
    </xf>
    <xf numFmtId="0" fontId="13" fillId="8" borderId="20" xfId="1" applyFont="1" applyFill="1" applyBorder="1" applyAlignment="1">
      <alignment horizontal="left" vertical="center" wrapText="1"/>
    </xf>
    <xf numFmtId="3" fontId="13" fillId="8" borderId="20" xfId="1" applyNumberFormat="1" applyFont="1" applyFill="1" applyBorder="1" applyAlignment="1">
      <alignment horizontal="center" vertical="center" wrapText="1"/>
    </xf>
    <xf numFmtId="2" fontId="13" fillId="8" borderId="20" xfId="1" applyNumberFormat="1" applyFont="1" applyFill="1" applyBorder="1" applyAlignment="1">
      <alignment horizontal="center" vertical="center" wrapText="1"/>
    </xf>
    <xf numFmtId="4" fontId="13" fillId="8" borderId="20" xfId="1" applyNumberFormat="1" applyFont="1" applyFill="1" applyBorder="1" applyAlignment="1">
      <alignment horizontal="center" vertical="center" wrapText="1"/>
    </xf>
    <xf numFmtId="3" fontId="13" fillId="2" borderId="20" xfId="1" applyNumberFormat="1" applyFont="1" applyFill="1" applyBorder="1" applyAlignment="1">
      <alignment horizontal="center" vertical="center" wrapText="1"/>
    </xf>
    <xf numFmtId="4" fontId="13" fillId="2" borderId="20" xfId="1" applyNumberFormat="1" applyFont="1" applyFill="1" applyBorder="1" applyAlignment="1">
      <alignment horizontal="center" vertical="center" wrapText="1"/>
    </xf>
    <xf numFmtId="0" fontId="2" fillId="2" borderId="0" xfId="1" applyFont="1" applyFill="1"/>
    <xf numFmtId="0" fontId="24" fillId="2" borderId="0" xfId="1" applyFont="1" applyFill="1" applyBorder="1" applyAlignment="1">
      <alignment horizontal="right" vertical="top" wrapText="1"/>
    </xf>
    <xf numFmtId="0" fontId="36" fillId="2" borderId="0" xfId="1" applyFont="1" applyFill="1" applyBorder="1" applyAlignment="1">
      <alignment horizontal="center" vertical="center" wrapText="1"/>
    </xf>
    <xf numFmtId="0" fontId="24" fillId="2" borderId="114" xfId="1" applyFont="1" applyFill="1" applyBorder="1" applyAlignment="1">
      <alignment horizontal="right" vertical="top" wrapText="1"/>
    </xf>
    <xf numFmtId="0" fontId="56" fillId="2" borderId="0" xfId="0" applyFont="1" applyFill="1" applyAlignment="1">
      <alignment horizontal="left" vertical="center" wrapText="1"/>
    </xf>
    <xf numFmtId="0" fontId="0" fillId="2" borderId="0" xfId="0" applyFill="1" applyAlignment="1">
      <alignment horizontal="left" vertical="center" wrapText="1"/>
    </xf>
    <xf numFmtId="4" fontId="16" fillId="2" borderId="0" xfId="0" applyNumberFormat="1" applyFont="1" applyFill="1" applyAlignment="1">
      <alignment horizontal="left" vertical="center" wrapText="1"/>
    </xf>
    <xf numFmtId="0" fontId="57" fillId="0" borderId="0" xfId="1" applyNumberFormat="1" applyFont="1" applyBorder="1" applyAlignment="1">
      <alignment horizontal="center" vertical="center" wrapText="1"/>
    </xf>
    <xf numFmtId="0" fontId="57" fillId="0" borderId="0" xfId="1" applyFont="1" applyBorder="1" applyAlignment="1">
      <alignment horizontal="center" vertical="center" wrapText="1"/>
    </xf>
    <xf numFmtId="0" fontId="2" fillId="0" borderId="0" xfId="1" applyNumberFormat="1" applyFont="1" applyAlignment="1">
      <alignment horizontal="center" vertical="center" wrapText="1"/>
    </xf>
    <xf numFmtId="0" fontId="58" fillId="0" borderId="0" xfId="1" applyNumberFormat="1" applyFont="1" applyBorder="1" applyAlignment="1">
      <alignment horizontal="center" vertical="center" wrapText="1"/>
    </xf>
    <xf numFmtId="10" fontId="58" fillId="0" borderId="0" xfId="1" applyNumberFormat="1" applyFont="1" applyBorder="1" applyAlignment="1">
      <alignment horizontal="center" vertical="center" wrapText="1"/>
    </xf>
    <xf numFmtId="0" fontId="58" fillId="0" borderId="0" xfId="1" applyFont="1" applyBorder="1" applyAlignment="1">
      <alignment horizontal="center" vertical="center" wrapText="1"/>
    </xf>
    <xf numFmtId="10" fontId="57" fillId="0" borderId="0" xfId="1" applyNumberFormat="1" applyFont="1" applyFill="1" applyBorder="1" applyAlignment="1">
      <alignment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10" fontId="57" fillId="0" borderId="0" xfId="1" applyNumberFormat="1" applyFont="1" applyFill="1" applyBorder="1" applyAlignment="1">
      <alignment horizontal="center" vertical="center" wrapText="1"/>
    </xf>
    <xf numFmtId="0" fontId="44" fillId="0" borderId="0" xfId="1" applyFont="1" applyFill="1" applyBorder="1" applyAlignment="1">
      <alignment horizontal="center" vertical="center" wrapText="1"/>
    </xf>
    <xf numFmtId="0" fontId="59" fillId="0" borderId="0" xfId="1" applyFont="1" applyFill="1" applyBorder="1" applyAlignment="1">
      <alignment horizontal="center" vertical="center" wrapText="1"/>
    </xf>
    <xf numFmtId="4" fontId="59" fillId="0" borderId="0" xfId="1"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60" fillId="0" borderId="0" xfId="1" applyFont="1" applyFill="1" applyBorder="1" applyAlignment="1">
      <alignment horizontal="center" vertical="center" wrapText="1"/>
    </xf>
    <xf numFmtId="4" fontId="60" fillId="0" borderId="0" xfId="1" applyNumberFormat="1" applyFont="1" applyFill="1" applyBorder="1" applyAlignment="1">
      <alignment horizontal="center" vertical="center" wrapText="1"/>
    </xf>
    <xf numFmtId="0" fontId="61" fillId="0" borderId="0" xfId="1" applyFont="1" applyAlignment="1">
      <alignment horizontal="center" vertical="center" wrapText="1"/>
    </xf>
    <xf numFmtId="0" fontId="61" fillId="0" borderId="0" xfId="1" applyNumberFormat="1" applyFont="1" applyAlignment="1">
      <alignment horizontal="center" vertical="center" wrapText="1"/>
    </xf>
    <xf numFmtId="0" fontId="62" fillId="0" borderId="95" xfId="1" applyFont="1" applyFill="1" applyBorder="1" applyAlignment="1">
      <alignment horizontal="left" vertical="center" wrapText="1"/>
    </xf>
    <xf numFmtId="4" fontId="63" fillId="0" borderId="20" xfId="1" applyNumberFormat="1" applyFont="1" applyFill="1" applyBorder="1" applyAlignment="1">
      <alignment horizontal="center" vertical="center" wrapText="1"/>
    </xf>
    <xf numFmtId="4" fontId="62" fillId="0" borderId="115" xfId="1" applyNumberFormat="1" applyFont="1" applyFill="1" applyBorder="1" applyAlignment="1">
      <alignment horizontal="center" vertical="center" wrapText="1"/>
    </xf>
    <xf numFmtId="4" fontId="62" fillId="0" borderId="20" xfId="1" applyNumberFormat="1" applyFont="1" applyFill="1" applyBorder="1" applyAlignment="1">
      <alignment horizontal="center" vertical="center" wrapText="1"/>
    </xf>
    <xf numFmtId="0" fontId="62" fillId="0" borderId="60" xfId="1" applyFont="1" applyFill="1" applyBorder="1" applyAlignment="1">
      <alignment horizontal="left" vertical="center" wrapText="1"/>
    </xf>
    <xf numFmtId="0" fontId="62" fillId="0" borderId="65" xfId="1" applyFont="1" applyFill="1" applyBorder="1" applyAlignment="1">
      <alignment horizontal="left" vertical="center" wrapText="1"/>
    </xf>
    <xf numFmtId="0" fontId="62" fillId="0" borderId="116" xfId="1" applyFont="1" applyFill="1" applyBorder="1" applyAlignment="1">
      <alignment horizontal="left" vertical="center" wrapText="1"/>
    </xf>
    <xf numFmtId="4" fontId="62" fillId="0" borderId="117" xfId="1" applyNumberFormat="1" applyFont="1" applyFill="1" applyBorder="1" applyAlignment="1">
      <alignment horizontal="center" vertical="center" wrapText="1"/>
    </xf>
    <xf numFmtId="0" fontId="7" fillId="0" borderId="0" xfId="7" applyFont="1" applyBorder="1" applyAlignment="1">
      <alignment horizontal="right" vertical="top" wrapText="1"/>
    </xf>
    <xf numFmtId="2" fontId="56" fillId="0" borderId="45" xfId="0" applyNumberFormat="1" applyFont="1" applyBorder="1" applyAlignment="1">
      <alignment horizontal="center" vertical="center" wrapText="1"/>
    </xf>
    <xf numFmtId="2" fontId="56" fillId="0" borderId="20" xfId="0" applyNumberFormat="1" applyFont="1" applyBorder="1" applyAlignment="1">
      <alignment horizontal="center" vertical="center" wrapText="1"/>
    </xf>
    <xf numFmtId="2" fontId="56" fillId="0" borderId="125" xfId="0" applyNumberFormat="1" applyFont="1" applyBorder="1" applyAlignment="1">
      <alignment horizontal="center" vertical="center" wrapText="1"/>
    </xf>
    <xf numFmtId="2" fontId="56" fillId="4" borderId="45" xfId="0" applyNumberFormat="1" applyFont="1" applyFill="1" applyBorder="1" applyAlignment="1">
      <alignment horizontal="center" vertical="center" wrapText="1"/>
    </xf>
    <xf numFmtId="2" fontId="56" fillId="4" borderId="20" xfId="0" applyNumberFormat="1" applyFont="1" applyFill="1" applyBorder="1" applyAlignment="1">
      <alignment horizontal="center" vertical="center" wrapText="1"/>
    </xf>
    <xf numFmtId="2" fontId="56" fillId="4" borderId="125" xfId="0" applyNumberFormat="1" applyFont="1" applyFill="1" applyBorder="1" applyAlignment="1">
      <alignment horizontal="center" vertical="center" wrapText="1"/>
    </xf>
    <xf numFmtId="0" fontId="56" fillId="0" borderId="45"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25" xfId="0" applyFont="1" applyBorder="1" applyAlignment="1">
      <alignment horizontal="center" vertical="center" wrapText="1"/>
    </xf>
    <xf numFmtId="10" fontId="56" fillId="8" borderId="45" xfId="0" applyNumberFormat="1" applyFont="1" applyFill="1" applyBorder="1" applyAlignment="1">
      <alignment horizontal="center" vertical="center" wrapText="1"/>
    </xf>
    <xf numFmtId="10" fontId="56" fillId="8" borderId="20" xfId="0" applyNumberFormat="1" applyFont="1" applyFill="1" applyBorder="1" applyAlignment="1">
      <alignment horizontal="center" vertical="center" wrapText="1"/>
    </xf>
    <xf numFmtId="0" fontId="56" fillId="8" borderId="20" xfId="0" applyFont="1" applyFill="1" applyBorder="1" applyAlignment="1">
      <alignment horizontal="center" vertical="center" wrapText="1"/>
    </xf>
    <xf numFmtId="0" fontId="56" fillId="8" borderId="125" xfId="0" applyFont="1" applyFill="1" applyBorder="1" applyAlignment="1">
      <alignment horizontal="center" vertical="center" wrapText="1"/>
    </xf>
    <xf numFmtId="10" fontId="56" fillId="8" borderId="125" xfId="0" applyNumberFormat="1" applyFont="1" applyFill="1" applyBorder="1" applyAlignment="1">
      <alignment horizontal="center" vertical="center" wrapText="1"/>
    </xf>
    <xf numFmtId="0" fontId="56" fillId="2" borderId="132" xfId="0" applyFont="1" applyFill="1" applyBorder="1" applyAlignment="1">
      <alignment horizontal="center" vertical="center" wrapText="1"/>
    </xf>
    <xf numFmtId="0" fontId="56" fillId="2" borderId="133" xfId="0" applyFont="1" applyFill="1" applyBorder="1" applyAlignment="1">
      <alignment horizontal="center" vertical="center" wrapText="1"/>
    </xf>
    <xf numFmtId="0" fontId="56" fillId="2" borderId="134" xfId="0" applyFont="1" applyFill="1" applyBorder="1" applyAlignment="1">
      <alignment horizontal="center" vertical="center" wrapText="1"/>
    </xf>
    <xf numFmtId="0" fontId="13" fillId="0" borderId="142" xfId="3" applyNumberFormat="1" applyFont="1" applyFill="1" applyBorder="1" applyAlignment="1">
      <alignment horizontal="center" vertical="center" wrapText="1"/>
    </xf>
    <xf numFmtId="0" fontId="13" fillId="0" borderId="143" xfId="3" applyNumberFormat="1" applyFont="1" applyFill="1" applyBorder="1" applyAlignment="1">
      <alignment horizontal="center" vertical="center" wrapText="1"/>
    </xf>
    <xf numFmtId="0" fontId="13" fillId="0" borderId="144" xfId="3" applyNumberFormat="1" applyFont="1" applyFill="1" applyBorder="1" applyAlignment="1">
      <alignment horizontal="center" vertical="center" wrapText="1"/>
    </xf>
    <xf numFmtId="0" fontId="13" fillId="0" borderId="145" xfId="3" applyNumberFormat="1" applyFont="1" applyFill="1" applyBorder="1" applyAlignment="1">
      <alignment horizontal="center" vertical="center" wrapText="1"/>
    </xf>
    <xf numFmtId="49" fontId="16" fillId="0" borderId="146" xfId="0" applyNumberFormat="1" applyFont="1" applyBorder="1" applyAlignment="1">
      <alignment horizontal="center" vertical="center"/>
    </xf>
    <xf numFmtId="0" fontId="8" fillId="8" borderId="148" xfId="9" applyFont="1" applyFill="1" applyBorder="1" applyAlignment="1">
      <alignment horizontal="center" vertical="center" wrapText="1"/>
    </xf>
    <xf numFmtId="0" fontId="13" fillId="8" borderId="59" xfId="1" applyFont="1" applyFill="1" applyBorder="1" applyAlignment="1">
      <alignment horizontal="left" vertical="center" wrapText="1"/>
    </xf>
    <xf numFmtId="3" fontId="13" fillId="8" borderId="59" xfId="1" applyNumberFormat="1" applyFont="1" applyFill="1" applyBorder="1" applyAlignment="1">
      <alignment horizontal="center" vertical="center" wrapText="1"/>
    </xf>
    <xf numFmtId="4" fontId="13" fillId="8" borderId="36" xfId="1" applyNumberFormat="1" applyFont="1" applyFill="1" applyBorder="1" applyAlignment="1">
      <alignment horizontal="center" vertical="center" wrapText="1"/>
    </xf>
    <xf numFmtId="4" fontId="16" fillId="8" borderId="149" xfId="0" applyNumberFormat="1" applyFont="1" applyFill="1" applyBorder="1" applyAlignment="1">
      <alignment horizontal="center" vertical="center"/>
    </xf>
    <xf numFmtId="0" fontId="8" fillId="0" borderId="45" xfId="9" applyFont="1" applyFill="1" applyBorder="1" applyAlignment="1">
      <alignment horizontal="center" vertical="center" wrapText="1"/>
    </xf>
    <xf numFmtId="4" fontId="13" fillId="0" borderId="38" xfId="1" applyNumberFormat="1" applyFont="1" applyFill="1" applyBorder="1" applyAlignment="1">
      <alignment horizontal="center" vertical="center" wrapText="1"/>
    </xf>
    <xf numFmtId="4" fontId="16" fillId="0" borderId="125" xfId="0" applyNumberFormat="1" applyFont="1" applyBorder="1" applyAlignment="1">
      <alignment horizontal="center" vertical="center"/>
    </xf>
    <xf numFmtId="0" fontId="8" fillId="8" borderId="45" xfId="9" applyFont="1" applyFill="1" applyBorder="1" applyAlignment="1">
      <alignment horizontal="center" vertical="center" wrapText="1"/>
    </xf>
    <xf numFmtId="4" fontId="13" fillId="8" borderId="38" xfId="1" applyNumberFormat="1" applyFont="1" applyFill="1" applyBorder="1" applyAlignment="1">
      <alignment horizontal="center" vertical="center" wrapText="1"/>
    </xf>
    <xf numFmtId="4" fontId="16" fillId="8" borderId="125" xfId="0" applyNumberFormat="1" applyFont="1" applyFill="1" applyBorder="1" applyAlignment="1">
      <alignment horizontal="center" vertical="center"/>
    </xf>
    <xf numFmtId="0" fontId="13" fillId="2" borderId="151" xfId="1" applyFont="1" applyFill="1" applyBorder="1" applyAlignment="1">
      <alignment horizontal="center" vertical="top" wrapText="1"/>
    </xf>
    <xf numFmtId="0" fontId="8" fillId="2" borderId="45" xfId="9" applyFont="1" applyFill="1" applyBorder="1" applyAlignment="1">
      <alignment horizontal="center" vertical="center" wrapText="1"/>
    </xf>
    <xf numFmtId="0" fontId="13" fillId="2" borderId="20" xfId="1" applyFont="1" applyFill="1" applyBorder="1" applyAlignment="1">
      <alignment horizontal="left" vertical="center" wrapText="1"/>
    </xf>
    <xf numFmtId="4" fontId="13" fillId="2" borderId="38" xfId="1" applyNumberFormat="1" applyFont="1" applyFill="1" applyBorder="1" applyAlignment="1">
      <alignment horizontal="center" vertical="center" wrapText="1"/>
    </xf>
    <xf numFmtId="4" fontId="16" fillId="2" borderId="125" xfId="0" applyNumberFormat="1" applyFont="1" applyFill="1" applyBorder="1" applyAlignment="1">
      <alignment horizontal="center" vertical="center"/>
    </xf>
    <xf numFmtId="0" fontId="0" fillId="0" borderId="113" xfId="0" applyBorder="1"/>
    <xf numFmtId="0" fontId="13" fillId="0" borderId="159" xfId="3" applyNumberFormat="1" applyFont="1" applyFill="1" applyBorder="1" applyAlignment="1">
      <alignment horizontal="left" vertical="center" wrapText="1"/>
    </xf>
    <xf numFmtId="4" fontId="13" fillId="0" borderId="20" xfId="3" applyNumberFormat="1" applyFont="1" applyFill="1" applyBorder="1" applyAlignment="1">
      <alignment horizontal="center" vertical="center" wrapText="1"/>
    </xf>
    <xf numFmtId="0" fontId="13" fillId="8" borderId="159" xfId="1" applyFont="1" applyFill="1" applyBorder="1" applyAlignment="1">
      <alignment horizontal="left" vertical="center" wrapText="1"/>
    </xf>
    <xf numFmtId="0" fontId="13" fillId="0" borderId="160" xfId="1" applyFont="1" applyFill="1" applyBorder="1" applyAlignment="1">
      <alignment horizontal="left" vertical="center" wrapText="1"/>
    </xf>
    <xf numFmtId="3" fontId="13" fillId="0" borderId="133" xfId="1" applyNumberFormat="1" applyFont="1" applyFill="1" applyBorder="1" applyAlignment="1">
      <alignment horizontal="center" vertical="center" wrapText="1"/>
    </xf>
    <xf numFmtId="4" fontId="13" fillId="0" borderId="133" xfId="1" applyNumberFormat="1" applyFont="1" applyFill="1" applyBorder="1" applyAlignment="1">
      <alignment horizontal="center" vertical="center" wrapText="1"/>
    </xf>
    <xf numFmtId="4" fontId="16" fillId="0" borderId="134" xfId="0" applyNumberFormat="1" applyFont="1" applyBorder="1" applyAlignment="1">
      <alignment horizontal="center" vertical="center"/>
    </xf>
    <xf numFmtId="4" fontId="50" fillId="6" borderId="91" xfId="1" applyNumberFormat="1" applyFont="1" applyFill="1" applyBorder="1" applyAlignment="1">
      <alignment horizontal="center" vertical="center" wrapText="1"/>
    </xf>
    <xf numFmtId="0" fontId="50" fillId="6" borderId="55" xfId="1" applyNumberFormat="1" applyFont="1" applyFill="1" applyBorder="1" applyAlignment="1">
      <alignment horizontal="center" vertical="center" wrapText="1"/>
    </xf>
    <xf numFmtId="4" fontId="50" fillId="6" borderId="70" xfId="1" applyNumberFormat="1" applyFont="1" applyFill="1" applyBorder="1" applyAlignment="1">
      <alignment horizontal="center" vertical="center" wrapText="1"/>
    </xf>
    <xf numFmtId="0" fontId="50" fillId="6" borderId="22" xfId="1" applyNumberFormat="1" applyFont="1" applyFill="1" applyBorder="1" applyAlignment="1">
      <alignment horizontal="center" vertical="center" wrapText="1"/>
    </xf>
    <xf numFmtId="0" fontId="50" fillId="6" borderId="92" xfId="1" applyNumberFormat="1" applyFont="1" applyFill="1" applyBorder="1" applyAlignment="1">
      <alignment horizontal="center" vertical="center" wrapText="1"/>
    </xf>
    <xf numFmtId="4" fontId="50" fillId="6" borderId="72" xfId="1" applyNumberFormat="1" applyFont="1" applyFill="1" applyBorder="1" applyAlignment="1">
      <alignment horizontal="center" vertical="center" wrapText="1"/>
    </xf>
    <xf numFmtId="0" fontId="50" fillId="6" borderId="93" xfId="1" applyNumberFormat="1" applyFont="1" applyFill="1" applyBorder="1" applyAlignment="1">
      <alignment horizontal="center" vertical="center" wrapText="1"/>
    </xf>
    <xf numFmtId="4" fontId="50" fillId="6" borderId="109" xfId="1" applyNumberFormat="1" applyFont="1" applyFill="1" applyBorder="1" applyAlignment="1">
      <alignment horizontal="center" vertical="center" wrapText="1"/>
    </xf>
    <xf numFmtId="3" fontId="50" fillId="6" borderId="108" xfId="1" applyNumberFormat="1" applyFont="1" applyFill="1" applyBorder="1" applyAlignment="1">
      <alignment horizontal="center" vertical="center" wrapText="1"/>
    </xf>
    <xf numFmtId="4" fontId="53" fillId="6" borderId="50" xfId="1" applyNumberFormat="1" applyFont="1" applyFill="1" applyBorder="1" applyAlignment="1">
      <alignment horizontal="center" vertical="center" wrapText="1"/>
    </xf>
    <xf numFmtId="3" fontId="50" fillId="6" borderId="50" xfId="1" applyNumberFormat="1" applyFont="1" applyFill="1" applyBorder="1" applyAlignment="1">
      <alignment horizontal="center" vertical="center" wrapText="1"/>
    </xf>
    <xf numFmtId="4" fontId="50" fillId="6" borderId="110" xfId="1" applyNumberFormat="1" applyFont="1" applyFill="1" applyBorder="1" applyAlignment="1">
      <alignment horizontal="center" vertical="center" wrapText="1"/>
    </xf>
    <xf numFmtId="2" fontId="50" fillId="6" borderId="91" xfId="1" applyNumberFormat="1" applyFont="1" applyFill="1" applyBorder="1" applyAlignment="1">
      <alignment horizontal="center" vertical="center" wrapText="1"/>
    </xf>
    <xf numFmtId="2" fontId="53" fillId="6" borderId="111" xfId="1" applyNumberFormat="1" applyFont="1" applyFill="1" applyBorder="1" applyAlignment="1">
      <alignment horizontal="center" vertical="center" wrapText="1"/>
    </xf>
    <xf numFmtId="2" fontId="50" fillId="6" borderId="111" xfId="1" applyNumberFormat="1" applyFont="1" applyFill="1" applyBorder="1" applyAlignment="1">
      <alignment horizontal="center" vertical="center" wrapText="1"/>
    </xf>
    <xf numFmtId="2" fontId="53" fillId="6" borderId="110" xfId="1" applyNumberFormat="1" applyFont="1" applyFill="1" applyBorder="1" applyAlignment="1">
      <alignment horizontal="center" vertical="center" wrapText="1"/>
    </xf>
    <xf numFmtId="2" fontId="50" fillId="6" borderId="112" xfId="1" applyNumberFormat="1" applyFont="1" applyFill="1" applyBorder="1" applyAlignment="1">
      <alignment horizontal="center" vertical="center" wrapText="1"/>
    </xf>
    <xf numFmtId="4" fontId="51" fillId="0" borderId="96" xfId="1" applyNumberFormat="1" applyFont="1" applyFill="1" applyBorder="1" applyAlignment="1">
      <alignment horizontal="center" vertical="center" wrapText="1"/>
    </xf>
    <xf numFmtId="3" fontId="18" fillId="0" borderId="97" xfId="1" applyNumberFormat="1" applyFont="1" applyFill="1" applyBorder="1" applyAlignment="1">
      <alignment horizontal="center" vertical="center" wrapText="1"/>
    </xf>
    <xf numFmtId="4" fontId="51" fillId="0" borderId="97" xfId="1" applyNumberFormat="1" applyFont="1" applyFill="1" applyBorder="1" applyAlignment="1">
      <alignment horizontal="center" vertical="center" wrapText="1"/>
    </xf>
    <xf numFmtId="3" fontId="18" fillId="0" borderId="95" xfId="1" applyNumberFormat="1" applyFont="1" applyFill="1" applyBorder="1" applyAlignment="1">
      <alignment horizontal="center" vertical="center" wrapText="1"/>
    </xf>
    <xf numFmtId="4" fontId="51" fillId="0" borderId="7" xfId="1" applyNumberFormat="1" applyFont="1" applyFill="1" applyBorder="1" applyAlignment="1">
      <alignment horizontal="center" vertical="center" wrapText="1"/>
    </xf>
    <xf numFmtId="0" fontId="18" fillId="0" borderId="60" xfId="1" applyFont="1" applyFill="1" applyBorder="1" applyAlignment="1">
      <alignment horizontal="center" vertical="center" wrapText="1"/>
    </xf>
    <xf numFmtId="4" fontId="51" fillId="0" borderId="45" xfId="1" applyNumberFormat="1" applyFont="1" applyFill="1" applyBorder="1" applyAlignment="1">
      <alignment horizontal="center" vertical="center" wrapText="1"/>
    </xf>
    <xf numFmtId="3" fontId="18" fillId="0" borderId="20" xfId="1" applyNumberFormat="1" applyFont="1" applyFill="1" applyBorder="1" applyAlignment="1">
      <alignment horizontal="center" vertical="center" wrapText="1"/>
    </xf>
    <xf numFmtId="4" fontId="51" fillId="0" borderId="20" xfId="1" applyNumberFormat="1" applyFont="1" applyFill="1" applyBorder="1" applyAlignment="1">
      <alignment horizontal="center" vertical="center" wrapText="1"/>
    </xf>
    <xf numFmtId="3" fontId="18" fillId="0" borderId="38" xfId="1" applyNumberFormat="1" applyFont="1" applyFill="1" applyBorder="1" applyAlignment="1">
      <alignment horizontal="center" vertical="center" wrapText="1"/>
    </xf>
    <xf numFmtId="1" fontId="18" fillId="0" borderId="20" xfId="1" applyNumberFormat="1" applyFont="1" applyFill="1" applyBorder="1" applyAlignment="1">
      <alignment horizontal="center" vertical="center" wrapText="1"/>
    </xf>
    <xf numFmtId="4" fontId="51" fillId="0" borderId="103" xfId="1" applyNumberFormat="1" applyFont="1" applyFill="1" applyBorder="1" applyAlignment="1">
      <alignment horizontal="center" vertical="center" wrapText="1"/>
    </xf>
    <xf numFmtId="0" fontId="18" fillId="0" borderId="104" xfId="1" applyFont="1" applyFill="1" applyBorder="1" applyAlignment="1">
      <alignment horizontal="center" vertical="center" wrapText="1"/>
    </xf>
    <xf numFmtId="0" fontId="2" fillId="8" borderId="0" xfId="5" applyFont="1" applyFill="1"/>
    <xf numFmtId="0" fontId="2" fillId="8" borderId="0" xfId="5" applyFont="1" applyFill="1" applyBorder="1" applyAlignment="1">
      <alignment horizontal="center" vertical="center" wrapText="1"/>
    </xf>
    <xf numFmtId="0" fontId="2" fillId="6" borderId="0" xfId="5" applyFont="1" applyFill="1"/>
    <xf numFmtId="0" fontId="20" fillId="6" borderId="0" xfId="5" applyFont="1" applyFill="1" applyBorder="1" applyAlignment="1">
      <alignment horizontal="center" vertical="center" wrapText="1"/>
    </xf>
    <xf numFmtId="0" fontId="3" fillId="6" borderId="120" xfId="0" applyFont="1" applyFill="1" applyBorder="1" applyAlignment="1">
      <alignment horizontal="center" vertical="center" wrapText="1"/>
    </xf>
    <xf numFmtId="0" fontId="3" fillId="6" borderId="121" xfId="0" applyFont="1" applyFill="1" applyBorder="1" applyAlignment="1">
      <alignment horizontal="center" vertical="center" wrapText="1"/>
    </xf>
    <xf numFmtId="0" fontId="3" fillId="6" borderId="122" xfId="0" applyFont="1" applyFill="1" applyBorder="1" applyAlignment="1">
      <alignment horizontal="center" vertical="center" wrapText="1"/>
    </xf>
    <xf numFmtId="0" fontId="3" fillId="6" borderId="123" xfId="0" applyFont="1" applyFill="1" applyBorder="1" applyAlignment="1">
      <alignment horizontal="center" vertical="center" wrapText="1"/>
    </xf>
    <xf numFmtId="0" fontId="3" fillId="6" borderId="124" xfId="0" applyFont="1" applyFill="1" applyBorder="1" applyAlignment="1">
      <alignment horizontal="center" vertical="center" wrapText="1"/>
    </xf>
    <xf numFmtId="0" fontId="3" fillId="6" borderId="126" xfId="0" applyFont="1" applyFill="1" applyBorder="1" applyAlignment="1">
      <alignment horizontal="center" vertical="center" wrapText="1"/>
    </xf>
    <xf numFmtId="0" fontId="3" fillId="6" borderId="127" xfId="0" applyFont="1" applyFill="1" applyBorder="1" applyAlignment="1">
      <alignment horizontal="center" vertical="center" wrapText="1"/>
    </xf>
    <xf numFmtId="0" fontId="3" fillId="6" borderId="128" xfId="0" applyFont="1" applyFill="1" applyBorder="1" applyAlignment="1">
      <alignment horizontal="center" vertical="center" wrapText="1"/>
    </xf>
    <xf numFmtId="0" fontId="3" fillId="6" borderId="129" xfId="0" applyFont="1" applyFill="1" applyBorder="1" applyAlignment="1">
      <alignment horizontal="center" vertical="center" wrapText="1"/>
    </xf>
    <xf numFmtId="0" fontId="3" fillId="6" borderId="130" xfId="0" applyFont="1" applyFill="1" applyBorder="1" applyAlignment="1">
      <alignment horizontal="center" vertical="center" wrapText="1"/>
    </xf>
    <xf numFmtId="0" fontId="3" fillId="6" borderId="131" xfId="0" applyFont="1" applyFill="1" applyBorder="1" applyAlignment="1">
      <alignment horizontal="center" vertical="center" wrapText="1"/>
    </xf>
    <xf numFmtId="3" fontId="36" fillId="6" borderId="119" xfId="1" applyNumberFormat="1" applyFont="1" applyFill="1" applyBorder="1" applyAlignment="1">
      <alignment horizontal="center" vertical="center" wrapText="1"/>
    </xf>
    <xf numFmtId="4" fontId="36" fillId="6" borderId="154" xfId="1" applyNumberFormat="1" applyFont="1" applyFill="1" applyBorder="1" applyAlignment="1">
      <alignment horizontal="center" vertical="center" wrapText="1"/>
    </xf>
    <xf numFmtId="4" fontId="36" fillId="6" borderId="155" xfId="1" applyNumberFormat="1" applyFont="1" applyFill="1" applyBorder="1" applyAlignment="1">
      <alignment horizontal="center" vertical="center" wrapText="1"/>
    </xf>
    <xf numFmtId="0" fontId="3" fillId="6" borderId="37" xfId="1" applyFont="1" applyFill="1" applyBorder="1" applyAlignment="1">
      <alignment horizontal="center" vertical="center" wrapText="1"/>
    </xf>
    <xf numFmtId="4" fontId="48" fillId="10" borderId="20" xfId="0" applyNumberFormat="1" applyFont="1" applyFill="1" applyBorder="1" applyAlignment="1">
      <alignment horizontal="center" vertical="center" wrapText="1"/>
    </xf>
    <xf numFmtId="0" fontId="22" fillId="2" borderId="8" xfId="9" applyFont="1" applyFill="1" applyBorder="1" applyAlignment="1">
      <alignment horizontal="center" vertical="center" wrapText="1"/>
    </xf>
    <xf numFmtId="0" fontId="4" fillId="2" borderId="20" xfId="5" applyFont="1" applyFill="1" applyBorder="1" applyAlignment="1">
      <alignment horizontal="left" vertical="center" wrapText="1"/>
    </xf>
    <xf numFmtId="2" fontId="13" fillId="0" borderId="20" xfId="1" applyNumberFormat="1" applyFont="1" applyFill="1" applyBorder="1" applyAlignment="1">
      <alignment horizontal="center" vertical="center" wrapText="1"/>
    </xf>
    <xf numFmtId="0" fontId="3" fillId="6" borderId="161" xfId="1" applyFont="1" applyFill="1" applyBorder="1" applyAlignment="1">
      <alignment horizontal="center" vertical="center" wrapText="1"/>
    </xf>
    <xf numFmtId="0" fontId="66" fillId="0" borderId="20" xfId="0" applyFont="1" applyBorder="1" applyAlignment="1">
      <alignment horizontal="center" vertical="center" wrapText="1"/>
    </xf>
    <xf numFmtId="0" fontId="4" fillId="6" borderId="113" xfId="1" applyFont="1" applyFill="1" applyBorder="1" applyAlignment="1">
      <alignment vertical="center"/>
    </xf>
    <xf numFmtId="0" fontId="3" fillId="6" borderId="162" xfId="1" applyFont="1" applyFill="1" applyBorder="1" applyAlignment="1">
      <alignment horizontal="center" vertical="center"/>
    </xf>
    <xf numFmtId="3" fontId="3" fillId="6" borderId="163" xfId="1" applyNumberFormat="1" applyFont="1" applyFill="1" applyBorder="1" applyAlignment="1">
      <alignment horizontal="center" vertical="center"/>
    </xf>
    <xf numFmtId="0" fontId="3" fillId="6" borderId="163" xfId="1" applyFont="1" applyFill="1" applyBorder="1" applyAlignment="1">
      <alignment horizontal="center" vertical="center"/>
    </xf>
    <xf numFmtId="49" fontId="13" fillId="0" borderId="164" xfId="1" applyNumberFormat="1" applyFont="1" applyBorder="1" applyAlignment="1">
      <alignment horizontal="center" vertical="center" wrapText="1"/>
    </xf>
    <xf numFmtId="49" fontId="13" fillId="0" borderId="165" xfId="1" applyNumberFormat="1" applyFont="1" applyBorder="1" applyAlignment="1">
      <alignment horizontal="center" vertical="center" wrapText="1"/>
    </xf>
    <xf numFmtId="49" fontId="13" fillId="0" borderId="166" xfId="1" applyNumberFormat="1" applyFont="1" applyBorder="1" applyAlignment="1">
      <alignment horizontal="center" vertical="center" wrapText="1"/>
    </xf>
    <xf numFmtId="10" fontId="13" fillId="0" borderId="159" xfId="1" applyNumberFormat="1" applyFont="1" applyBorder="1" applyAlignment="1">
      <alignment horizontal="center" vertical="center"/>
    </xf>
    <xf numFmtId="10" fontId="13" fillId="8" borderId="159" xfId="1" applyNumberFormat="1" applyFont="1" applyFill="1" applyBorder="1" applyAlignment="1">
      <alignment horizontal="center" vertical="center"/>
    </xf>
    <xf numFmtId="10" fontId="13" fillId="8" borderId="20" xfId="1" applyNumberFormat="1" applyFont="1" applyFill="1" applyBorder="1" applyAlignment="1">
      <alignment horizontal="center" vertical="center"/>
    </xf>
    <xf numFmtId="10" fontId="13" fillId="8" borderId="125" xfId="1" applyNumberFormat="1" applyFont="1" applyFill="1" applyBorder="1" applyAlignment="1">
      <alignment horizontal="center" vertical="center"/>
    </xf>
    <xf numFmtId="10" fontId="13" fillId="0" borderId="160" xfId="1" applyNumberFormat="1" applyFont="1" applyBorder="1" applyAlignment="1">
      <alignment horizontal="center" vertical="center"/>
    </xf>
    <xf numFmtId="10" fontId="13" fillId="0" borderId="133" xfId="1" applyNumberFormat="1" applyFont="1" applyBorder="1" applyAlignment="1">
      <alignment horizontal="center" vertical="center"/>
    </xf>
    <xf numFmtId="10" fontId="13" fillId="2" borderId="133" xfId="1" applyNumberFormat="1" applyFont="1" applyFill="1" applyBorder="1" applyAlignment="1">
      <alignment horizontal="center" vertical="center"/>
    </xf>
    <xf numFmtId="10" fontId="13" fillId="2" borderId="134" xfId="1" applyNumberFormat="1" applyFont="1" applyFill="1" applyBorder="1" applyAlignment="1">
      <alignment horizontal="center" vertical="center"/>
    </xf>
    <xf numFmtId="0" fontId="2" fillId="2" borderId="20" xfId="5" applyFont="1" applyFill="1" applyBorder="1" applyAlignment="1">
      <alignment horizontal="center" vertical="center" wrapText="1"/>
    </xf>
    <xf numFmtId="0" fontId="2" fillId="2" borderId="36" xfId="5" applyFont="1" applyFill="1" applyBorder="1" applyAlignment="1">
      <alignment horizontal="center" vertical="center" wrapText="1"/>
    </xf>
    <xf numFmtId="10" fontId="20" fillId="2" borderId="20" xfId="5" applyNumberFormat="1" applyFont="1" applyFill="1" applyBorder="1" applyAlignment="1">
      <alignment horizontal="center" vertical="center" wrapText="1"/>
    </xf>
    <xf numFmtId="10" fontId="20" fillId="8" borderId="20" xfId="5" applyNumberFormat="1" applyFont="1" applyFill="1" applyBorder="1" applyAlignment="1">
      <alignment horizontal="center" vertical="center" wrapText="1"/>
    </xf>
    <xf numFmtId="10" fontId="21" fillId="6" borderId="20" xfId="5" applyNumberFormat="1" applyFont="1" applyFill="1" applyBorder="1" applyAlignment="1">
      <alignment horizontal="center" vertical="center" wrapText="1"/>
    </xf>
    <xf numFmtId="0" fontId="6" fillId="0" borderId="0" xfId="7" applyFont="1" applyAlignment="1">
      <alignment horizontal="center" vertical="center" wrapText="1"/>
    </xf>
    <xf numFmtId="0" fontId="7" fillId="0" borderId="0" xfId="7" applyFont="1" applyAlignment="1">
      <alignment horizontal="right" vertical="center" wrapText="1"/>
    </xf>
    <xf numFmtId="0" fontId="49" fillId="7" borderId="20" xfId="0" applyFont="1" applyFill="1" applyBorder="1" applyAlignment="1">
      <alignment horizontal="center" vertical="center" wrapText="1"/>
    </xf>
    <xf numFmtId="0" fontId="49" fillId="0" borderId="38" xfId="0" applyFont="1" applyBorder="1" applyAlignment="1">
      <alignment horizontal="center" vertical="center" wrapText="1"/>
    </xf>
    <xf numFmtId="0" fontId="48" fillId="0" borderId="167" xfId="0" applyFont="1" applyBorder="1" applyAlignment="1">
      <alignment horizontal="center" vertical="center" wrapText="1"/>
    </xf>
    <xf numFmtId="3" fontId="48" fillId="0" borderId="20" xfId="0" applyNumberFormat="1" applyFont="1" applyBorder="1" applyAlignment="1">
      <alignment horizontal="center" vertical="center" wrapText="1"/>
    </xf>
    <xf numFmtId="0" fontId="49" fillId="0" borderId="20" xfId="0" applyFont="1" applyBorder="1" applyAlignment="1">
      <alignment horizontal="center" vertical="center" wrapText="1"/>
    </xf>
    <xf numFmtId="0" fontId="48" fillId="0" borderId="20" xfId="0" applyFont="1" applyBorder="1" applyAlignment="1">
      <alignment horizontal="center" vertical="center" wrapText="1"/>
    </xf>
    <xf numFmtId="3" fontId="48" fillId="0" borderId="20" xfId="0" applyNumberFormat="1" applyFont="1" applyBorder="1" applyAlignment="1">
      <alignment horizontal="center"/>
    </xf>
    <xf numFmtId="10" fontId="13" fillId="0" borderId="20" xfId="1" applyNumberFormat="1" applyFont="1" applyBorder="1" applyAlignment="1">
      <alignment horizontal="center" vertical="center"/>
    </xf>
    <xf numFmtId="0" fontId="3" fillId="6" borderId="168" xfId="1" applyFont="1" applyFill="1" applyBorder="1" applyAlignment="1">
      <alignment horizontal="center" vertical="center" wrapText="1"/>
    </xf>
    <xf numFmtId="0" fontId="3" fillId="6" borderId="169" xfId="1" applyFont="1" applyFill="1" applyBorder="1" applyAlignment="1">
      <alignment horizontal="center" vertical="center" wrapText="1"/>
    </xf>
    <xf numFmtId="0" fontId="3" fillId="6" borderId="170" xfId="1" applyFont="1" applyFill="1" applyBorder="1" applyAlignment="1">
      <alignment horizontal="center" vertical="center" wrapText="1"/>
    </xf>
    <xf numFmtId="0" fontId="4" fillId="2" borderId="20" xfId="1" applyFont="1" applyFill="1" applyBorder="1" applyAlignment="1">
      <alignment vertical="top" wrapText="1"/>
    </xf>
    <xf numFmtId="0" fontId="4" fillId="2" borderId="20" xfId="1" applyFont="1" applyFill="1" applyBorder="1" applyAlignment="1">
      <alignment horizontal="right" vertical="center"/>
    </xf>
    <xf numFmtId="0" fontId="4" fillId="2" borderId="20" xfId="1" applyFont="1" applyFill="1" applyBorder="1" applyAlignment="1">
      <alignment horizontal="center" vertical="center"/>
    </xf>
    <xf numFmtId="0" fontId="4" fillId="3" borderId="20" xfId="1" applyFont="1" applyFill="1" applyBorder="1" applyAlignment="1">
      <alignment vertical="top" wrapText="1"/>
    </xf>
    <xf numFmtId="0" fontId="4" fillId="3" borderId="20" xfId="1" applyFont="1" applyFill="1" applyBorder="1" applyAlignment="1">
      <alignment horizontal="right" vertical="center"/>
    </xf>
    <xf numFmtId="0" fontId="4" fillId="3" borderId="20" xfId="1" applyFont="1" applyFill="1" applyBorder="1" applyAlignment="1">
      <alignment horizontal="center" vertical="center"/>
    </xf>
    <xf numFmtId="0" fontId="4" fillId="4" borderId="20"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7" xfId="1" applyFont="1" applyFill="1" applyBorder="1" applyAlignment="1">
      <alignment horizontal="left" vertical="center"/>
    </xf>
    <xf numFmtId="0" fontId="4" fillId="0" borderId="8" xfId="1" applyFont="1" applyFill="1" applyBorder="1" applyAlignment="1">
      <alignment horizontal="center" vertical="center"/>
    </xf>
    <xf numFmtId="0" fontId="4" fillId="0" borderId="8" xfId="1" applyFont="1" applyFill="1" applyBorder="1" applyAlignment="1">
      <alignment horizontal="left" vertical="center"/>
    </xf>
    <xf numFmtId="0" fontId="4" fillId="4" borderId="7" xfId="1" applyFont="1" applyFill="1" applyBorder="1" applyAlignment="1">
      <alignment horizontal="center" vertical="center"/>
    </xf>
    <xf numFmtId="0" fontId="4" fillId="4" borderId="7" xfId="1" applyFont="1" applyFill="1" applyBorder="1" applyAlignment="1">
      <alignment horizontal="left" vertical="center"/>
    </xf>
    <xf numFmtId="0" fontId="28" fillId="0" borderId="59" xfId="3" applyNumberFormat="1" applyFont="1" applyFill="1" applyBorder="1" applyAlignment="1">
      <alignment horizontal="center" vertical="center" wrapText="1"/>
    </xf>
    <xf numFmtId="1" fontId="28" fillId="0" borderId="59" xfId="3" applyNumberFormat="1" applyFont="1" applyFill="1" applyBorder="1" applyAlignment="1">
      <alignment horizontal="center" vertical="center" wrapText="1"/>
    </xf>
    <xf numFmtId="0" fontId="28" fillId="0" borderId="59" xfId="1" applyNumberFormat="1" applyFont="1" applyFill="1" applyBorder="1" applyAlignment="1">
      <alignment horizontal="center" vertical="center" wrapText="1"/>
    </xf>
    <xf numFmtId="4" fontId="28" fillId="0" borderId="59" xfId="1" applyNumberFormat="1" applyFont="1" applyFill="1" applyBorder="1" applyAlignment="1">
      <alignment horizontal="center" vertical="center" wrapText="1"/>
    </xf>
    <xf numFmtId="0" fontId="27" fillId="9" borderId="57" xfId="3" applyFont="1" applyFill="1" applyBorder="1" applyAlignment="1">
      <alignment horizontal="center" vertical="center" wrapText="1"/>
    </xf>
    <xf numFmtId="4" fontId="27" fillId="9" borderId="57" xfId="3" applyNumberFormat="1" applyFont="1" applyFill="1" applyBorder="1" applyAlignment="1">
      <alignment horizontal="center" vertical="center" wrapText="1"/>
    </xf>
    <xf numFmtId="0" fontId="27" fillId="9" borderId="57" xfId="3" applyNumberFormat="1" applyFont="1" applyFill="1" applyBorder="1" applyAlignment="1">
      <alignment horizontal="center" vertical="center" wrapText="1"/>
    </xf>
    <xf numFmtId="0" fontId="30" fillId="0" borderId="66" xfId="0" applyFont="1" applyBorder="1" applyAlignment="1">
      <alignment horizontal="left" wrapText="1"/>
    </xf>
    <xf numFmtId="0" fontId="31" fillId="0" borderId="66" xfId="0" applyFont="1" applyBorder="1" applyAlignment="1">
      <alignment horizontal="left" wrapText="1"/>
    </xf>
    <xf numFmtId="0" fontId="31" fillId="0" borderId="66" xfId="0" applyNumberFormat="1" applyFont="1" applyBorder="1" applyAlignment="1">
      <alignment horizontal="center" vertical="center" wrapText="1"/>
    </xf>
    <xf numFmtId="4" fontId="31" fillId="0" borderId="66" xfId="0" applyNumberFormat="1" applyFont="1" applyBorder="1" applyAlignment="1">
      <alignment horizontal="center" vertical="center" wrapText="1"/>
    </xf>
    <xf numFmtId="3" fontId="27" fillId="6" borderId="57" xfId="1" applyNumberFormat="1" applyFont="1" applyFill="1" applyBorder="1" applyAlignment="1">
      <alignment horizontal="center" vertical="center" wrapText="1"/>
    </xf>
    <xf numFmtId="4" fontId="27" fillId="6" borderId="57" xfId="1" applyNumberFormat="1" applyFont="1" applyFill="1" applyBorder="1" applyAlignment="1">
      <alignment horizontal="center" vertical="center" wrapText="1"/>
    </xf>
    <xf numFmtId="1" fontId="27" fillId="6" borderId="57" xfId="1" applyNumberFormat="1" applyFont="1" applyFill="1" applyBorder="1" applyAlignment="1">
      <alignment horizontal="center" vertical="center" wrapText="1"/>
    </xf>
    <xf numFmtId="0" fontId="27" fillId="6" borderId="57" xfId="1" applyNumberFormat="1" applyFont="1" applyFill="1" applyBorder="1" applyAlignment="1">
      <alignment horizontal="center" vertical="center" wrapText="1"/>
    </xf>
    <xf numFmtId="4" fontId="13" fillId="0" borderId="59" xfId="6" applyNumberFormat="1" applyFont="1" applyFill="1" applyBorder="1" applyAlignment="1">
      <alignment horizontal="center" vertical="center" wrapText="1"/>
    </xf>
    <xf numFmtId="0" fontId="36" fillId="9" borderId="57" xfId="3" applyFont="1" applyFill="1" applyBorder="1" applyAlignment="1">
      <alignment horizontal="center" vertical="center" wrapText="1"/>
    </xf>
    <xf numFmtId="0" fontId="15" fillId="0" borderId="66" xfId="0" applyFont="1" applyBorder="1" applyAlignment="1">
      <alignment horizontal="left" wrapText="1"/>
    </xf>
    <xf numFmtId="0" fontId="16" fillId="0" borderId="66" xfId="0" applyFont="1" applyBorder="1" applyAlignment="1">
      <alignment horizontal="left" wrapText="1"/>
    </xf>
    <xf numFmtId="0" fontId="16" fillId="0" borderId="66" xfId="0" applyNumberFormat="1" applyFont="1" applyBorder="1" applyAlignment="1">
      <alignment horizontal="center" vertical="center" wrapText="1"/>
    </xf>
    <xf numFmtId="4" fontId="16" fillId="0" borderId="66" xfId="0" applyNumberFormat="1" applyFont="1" applyBorder="1" applyAlignment="1">
      <alignment horizontal="center" vertical="center" wrapText="1"/>
    </xf>
    <xf numFmtId="0" fontId="16" fillId="10" borderId="66" xfId="0" applyNumberFormat="1" applyFont="1" applyFill="1" applyBorder="1" applyAlignment="1">
      <alignment horizontal="center" vertical="center" wrapText="1"/>
    </xf>
    <xf numFmtId="2" fontId="16" fillId="10" borderId="66" xfId="0" applyNumberFormat="1" applyFont="1" applyFill="1" applyBorder="1" applyAlignment="1">
      <alignment horizontal="center" vertical="center" wrapText="1"/>
    </xf>
    <xf numFmtId="3" fontId="36" fillId="6" borderId="57" xfId="6" applyNumberFormat="1" applyFont="1" applyFill="1" applyBorder="1" applyAlignment="1">
      <alignment horizontal="center" vertical="center" wrapText="1"/>
    </xf>
    <xf numFmtId="4" fontId="36" fillId="6" borderId="57" xfId="6" applyNumberFormat="1" applyFont="1" applyFill="1" applyBorder="1" applyAlignment="1">
      <alignment horizontal="center" vertical="center" wrapText="1"/>
    </xf>
    <xf numFmtId="0" fontId="36" fillId="6" borderId="57" xfId="6" applyFont="1" applyFill="1" applyBorder="1" applyAlignment="1">
      <alignment horizontal="center" vertical="center" wrapText="1"/>
    </xf>
    <xf numFmtId="2" fontId="36" fillId="6" borderId="57" xfId="6" applyNumberFormat="1" applyFont="1" applyFill="1" applyBorder="1" applyAlignment="1">
      <alignment horizontal="center" vertical="center" wrapText="1"/>
    </xf>
    <xf numFmtId="0" fontId="18" fillId="0" borderId="171" xfId="3" applyNumberFormat="1" applyFont="1" applyFill="1" applyBorder="1" applyAlignment="1">
      <alignment horizontal="center" vertical="center" wrapText="1"/>
    </xf>
    <xf numFmtId="0" fontId="3" fillId="9" borderId="57" xfId="3" applyFont="1" applyFill="1" applyBorder="1" applyAlignment="1">
      <alignment horizontal="center" vertical="center" wrapText="1"/>
    </xf>
    <xf numFmtId="4" fontId="3" fillId="9" borderId="57" xfId="3" applyNumberFormat="1" applyFont="1" applyFill="1" applyBorder="1" applyAlignment="1">
      <alignment horizontal="center" vertical="center" wrapText="1"/>
    </xf>
    <xf numFmtId="0" fontId="49" fillId="7" borderId="59" xfId="0" applyFont="1" applyFill="1" applyBorder="1" applyAlignment="1">
      <alignment horizontal="center" vertical="center" wrapText="1"/>
    </xf>
    <xf numFmtId="0" fontId="48" fillId="7" borderId="59" xfId="0" applyFont="1" applyFill="1" applyBorder="1" applyAlignment="1">
      <alignment horizontal="center" vertical="center" wrapText="1"/>
    </xf>
    <xf numFmtId="3" fontId="48" fillId="7" borderId="59" xfId="0" applyNumberFormat="1" applyFont="1" applyFill="1" applyBorder="1" applyAlignment="1">
      <alignment horizontal="center" vertical="center" wrapText="1"/>
    </xf>
    <xf numFmtId="4" fontId="48" fillId="7" borderId="59" xfId="0" applyNumberFormat="1" applyFont="1" applyFill="1" applyBorder="1" applyAlignment="1">
      <alignment horizontal="center" vertical="center" wrapText="1"/>
    </xf>
    <xf numFmtId="0" fontId="23" fillId="9" borderId="57" xfId="3" applyFont="1" applyFill="1" applyBorder="1" applyAlignment="1">
      <alignment horizontal="center" vertical="center" wrapText="1"/>
    </xf>
    <xf numFmtId="0" fontId="23" fillId="6" borderId="57" xfId="7" applyFont="1" applyFill="1" applyBorder="1" applyAlignment="1">
      <alignment horizontal="center" vertical="center" wrapText="1"/>
    </xf>
    <xf numFmtId="0" fontId="36" fillId="6" borderId="118" xfId="1" applyFont="1" applyFill="1" applyBorder="1" applyAlignment="1">
      <alignment horizontal="center" vertical="center" wrapText="1"/>
    </xf>
    <xf numFmtId="0" fontId="36" fillId="6" borderId="118" xfId="1" applyNumberFormat="1" applyFont="1" applyFill="1" applyBorder="1" applyAlignment="1">
      <alignment horizontal="center" vertical="center" wrapText="1"/>
    </xf>
    <xf numFmtId="4" fontId="36" fillId="6" borderId="118" xfId="1" applyNumberFormat="1" applyFont="1" applyFill="1" applyBorder="1" applyAlignment="1">
      <alignment horizontal="center" vertical="center" wrapText="1"/>
    </xf>
    <xf numFmtId="3" fontId="36" fillId="6" borderId="172" xfId="1" applyNumberFormat="1" applyFont="1" applyFill="1" applyBorder="1" applyAlignment="1">
      <alignment horizontal="center" vertical="center" wrapText="1"/>
    </xf>
    <xf numFmtId="2" fontId="36" fillId="6" borderId="172" xfId="1" applyNumberFormat="1" applyFont="1" applyFill="1" applyBorder="1" applyAlignment="1">
      <alignment horizontal="center" vertical="center" wrapText="1"/>
    </xf>
    <xf numFmtId="4" fontId="36" fillId="6" borderId="172" xfId="1" applyNumberFormat="1" applyFont="1" applyFill="1" applyBorder="1" applyAlignment="1">
      <alignment horizontal="center" vertical="center" wrapText="1"/>
    </xf>
    <xf numFmtId="0" fontId="13" fillId="0" borderId="164" xfId="3" applyNumberFormat="1" applyFont="1" applyFill="1" applyBorder="1" applyAlignment="1">
      <alignment horizontal="center" vertical="center" wrapText="1"/>
    </xf>
    <xf numFmtId="0" fontId="13" fillId="0" borderId="165" xfId="3" applyNumberFormat="1" applyFont="1" applyFill="1" applyBorder="1" applyAlignment="1">
      <alignment horizontal="center" vertical="center" wrapText="1"/>
    </xf>
    <xf numFmtId="0" fontId="13" fillId="0" borderId="166" xfId="3" applyNumberFormat="1" applyFont="1" applyFill="1" applyBorder="1" applyAlignment="1">
      <alignment horizontal="center" vertical="center" wrapText="1"/>
    </xf>
    <xf numFmtId="3" fontId="13" fillId="0" borderId="159" xfId="1" applyNumberFormat="1" applyFont="1" applyFill="1" applyBorder="1" applyAlignment="1">
      <alignment horizontal="center" vertical="center" wrapText="1"/>
    </xf>
    <xf numFmtId="3" fontId="13" fillId="8" borderId="159" xfId="1" applyNumberFormat="1" applyFont="1" applyFill="1" applyBorder="1" applyAlignment="1">
      <alignment horizontal="center" vertical="center" wrapText="1"/>
    </xf>
    <xf numFmtId="2" fontId="13" fillId="8" borderId="125" xfId="1" applyNumberFormat="1" applyFont="1" applyFill="1" applyBorder="1" applyAlignment="1">
      <alignment horizontal="center" vertical="center" wrapText="1"/>
    </xf>
    <xf numFmtId="0" fontId="13" fillId="0" borderId="160" xfId="1" applyFont="1" applyFill="1" applyBorder="1" applyAlignment="1">
      <alignment horizontal="center" vertical="center" wrapText="1"/>
    </xf>
    <xf numFmtId="3" fontId="13" fillId="2" borderId="133" xfId="1" applyNumberFormat="1" applyFont="1" applyFill="1" applyBorder="1" applyAlignment="1">
      <alignment horizontal="center" vertical="center" wrapText="1"/>
    </xf>
    <xf numFmtId="2" fontId="13" fillId="2" borderId="133" xfId="1" applyNumberFormat="1" applyFont="1" applyFill="1" applyBorder="1" applyAlignment="1">
      <alignment horizontal="center" vertical="center" wrapText="1"/>
    </xf>
    <xf numFmtId="4" fontId="13" fillId="2" borderId="133" xfId="1" applyNumberFormat="1" applyFont="1" applyFill="1" applyBorder="1" applyAlignment="1">
      <alignment horizontal="center" vertical="center" wrapText="1"/>
    </xf>
    <xf numFmtId="2" fontId="13" fillId="0" borderId="133" xfId="1" applyNumberFormat="1" applyFont="1" applyFill="1" applyBorder="1" applyAlignment="1">
      <alignment horizontal="center" vertical="center" wrapText="1"/>
    </xf>
    <xf numFmtId="2" fontId="13" fillId="0" borderId="134" xfId="1" applyNumberFormat="1" applyFont="1" applyFill="1" applyBorder="1" applyAlignment="1">
      <alignment horizontal="center" vertical="center" wrapText="1"/>
    </xf>
    <xf numFmtId="10" fontId="36" fillId="6" borderId="172" xfId="1" applyNumberFormat="1" applyFont="1" applyFill="1" applyBorder="1" applyAlignment="1">
      <alignment horizontal="center" vertical="center" wrapText="1"/>
    </xf>
    <xf numFmtId="10" fontId="36" fillId="6" borderId="172" xfId="1" applyNumberFormat="1" applyFont="1" applyFill="1" applyBorder="1" applyAlignment="1">
      <alignment horizontal="center" vertical="center"/>
    </xf>
    <xf numFmtId="0" fontId="13" fillId="0" borderId="125" xfId="1" applyFont="1" applyFill="1" applyBorder="1" applyAlignment="1">
      <alignment horizontal="left" vertical="center" wrapText="1"/>
    </xf>
    <xf numFmtId="0" fontId="13" fillId="8" borderId="159" xfId="1" applyFont="1" applyFill="1" applyBorder="1" applyAlignment="1">
      <alignment horizontal="center" vertical="top" wrapText="1"/>
    </xf>
    <xf numFmtId="0" fontId="13" fillId="8" borderId="125" xfId="1" applyFont="1" applyFill="1" applyBorder="1" applyAlignment="1">
      <alignment horizontal="left" vertical="center" wrapText="1"/>
    </xf>
    <xf numFmtId="0" fontId="13" fillId="0" borderId="160" xfId="1" applyFont="1" applyFill="1" applyBorder="1" applyAlignment="1">
      <alignment vertical="center" wrapText="1"/>
    </xf>
    <xf numFmtId="0" fontId="8" fillId="0" borderId="133" xfId="9" applyFont="1" applyFill="1" applyBorder="1" applyAlignment="1">
      <alignment horizontal="center" vertical="center" wrapText="1"/>
    </xf>
    <xf numFmtId="0" fontId="13" fillId="0" borderId="134" xfId="1" applyFont="1" applyFill="1" applyBorder="1" applyAlignment="1">
      <alignment horizontal="left" vertical="center" wrapText="1"/>
    </xf>
    <xf numFmtId="0" fontId="3" fillId="6" borderId="173" xfId="1" applyFont="1" applyFill="1" applyBorder="1" applyAlignment="1">
      <alignment horizontal="center" vertical="center" wrapText="1"/>
    </xf>
    <xf numFmtId="0" fontId="66" fillId="0" borderId="20" xfId="0" applyFont="1" applyBorder="1" applyAlignment="1">
      <alignment horizontal="left" vertical="center" wrapText="1"/>
    </xf>
    <xf numFmtId="0" fontId="66" fillId="4" borderId="20" xfId="0" applyFont="1" applyFill="1" applyBorder="1" applyAlignment="1">
      <alignment horizontal="left" vertical="center" wrapText="1"/>
    </xf>
    <xf numFmtId="0" fontId="66" fillId="4" borderId="20" xfId="0" applyFont="1" applyFill="1" applyBorder="1" applyAlignment="1">
      <alignment horizontal="center" vertical="center" wrapText="1"/>
    </xf>
    <xf numFmtId="0" fontId="4" fillId="0" borderId="20" xfId="1" applyFont="1" applyFill="1" applyBorder="1" applyAlignment="1">
      <alignment horizontal="center" vertical="center"/>
    </xf>
    <xf numFmtId="0" fontId="66" fillId="0" borderId="20" xfId="0" applyFont="1" applyFill="1" applyBorder="1" applyAlignment="1">
      <alignment horizontal="left" vertical="center" wrapText="1"/>
    </xf>
    <xf numFmtId="0" fontId="66" fillId="0" borderId="20" xfId="0" applyFont="1" applyFill="1" applyBorder="1" applyAlignment="1">
      <alignment horizontal="center" vertical="center" wrapText="1"/>
    </xf>
    <xf numFmtId="0" fontId="69" fillId="4" borderId="20" xfId="0" applyFont="1" applyFill="1" applyBorder="1" applyAlignment="1">
      <alignment horizontal="center" vertical="center" wrapText="1"/>
    </xf>
    <xf numFmtId="0" fontId="70" fillId="4" borderId="20" xfId="0" applyFont="1" applyFill="1" applyBorder="1" applyAlignment="1">
      <alignment horizontal="center" vertical="center" wrapText="1"/>
    </xf>
    <xf numFmtId="0" fontId="69" fillId="2" borderId="20" xfId="0" applyFont="1" applyFill="1" applyBorder="1" applyAlignment="1">
      <alignment horizontal="center" vertical="center" wrapText="1"/>
    </xf>
    <xf numFmtId="0" fontId="70" fillId="2" borderId="20" xfId="0" applyFont="1" applyFill="1" applyBorder="1" applyAlignment="1">
      <alignment horizontal="center" vertical="center" wrapText="1"/>
    </xf>
    <xf numFmtId="0" fontId="64" fillId="7" borderId="20" xfId="0" applyFont="1" applyFill="1" applyBorder="1" applyAlignment="1">
      <alignment horizontal="left" vertical="center" wrapText="1"/>
    </xf>
    <xf numFmtId="0" fontId="64" fillId="0" borderId="20" xfId="0" applyFont="1" applyBorder="1" applyAlignment="1">
      <alignment horizontal="left" vertical="center" wrapText="1"/>
    </xf>
    <xf numFmtId="0" fontId="67" fillId="6" borderId="172" xfId="6" applyFont="1" applyFill="1" applyBorder="1" applyAlignment="1">
      <alignment horizontal="left" vertical="center" wrapText="1"/>
    </xf>
    <xf numFmtId="0" fontId="67" fillId="6" borderId="172" xfId="6" applyFont="1" applyFill="1" applyBorder="1" applyAlignment="1">
      <alignment horizontal="center" vertical="center" wrapText="1"/>
    </xf>
    <xf numFmtId="4" fontId="36" fillId="6" borderId="20" xfId="1" applyNumberFormat="1" applyFont="1" applyFill="1" applyBorder="1" applyAlignment="1">
      <alignment horizontal="center" vertical="center" wrapText="1"/>
    </xf>
    <xf numFmtId="0" fontId="61" fillId="0" borderId="20" xfId="1" applyFont="1" applyBorder="1" applyAlignment="1">
      <alignment horizontal="center" vertical="center" wrapText="1"/>
    </xf>
    <xf numFmtId="0" fontId="62" fillId="8" borderId="59" xfId="1" applyFont="1" applyFill="1" applyBorder="1" applyAlignment="1">
      <alignment horizontal="left" vertical="center" wrapText="1"/>
    </xf>
    <xf numFmtId="4" fontId="62" fillId="8" borderId="59" xfId="1" applyNumberFormat="1" applyFont="1" applyFill="1" applyBorder="1" applyAlignment="1">
      <alignment horizontal="center" vertical="center" wrapText="1"/>
    </xf>
    <xf numFmtId="0" fontId="61" fillId="0" borderId="57" xfId="1" applyFont="1" applyBorder="1"/>
    <xf numFmtId="0" fontId="62" fillId="0" borderId="57" xfId="1" applyFont="1" applyFill="1" applyBorder="1" applyAlignment="1">
      <alignment horizontal="left" vertical="center" wrapText="1"/>
    </xf>
    <xf numFmtId="4" fontId="62" fillId="0" borderId="57" xfId="1" applyNumberFormat="1" applyFont="1" applyFill="1" applyBorder="1" applyAlignment="1">
      <alignment horizontal="center" vertical="center" wrapText="1"/>
    </xf>
    <xf numFmtId="3" fontId="0" fillId="2" borderId="0" xfId="0" applyNumberFormat="1" applyFill="1" applyAlignment="1">
      <alignment horizontal="left" vertical="center" wrapText="1"/>
    </xf>
    <xf numFmtId="4" fontId="2" fillId="0" borderId="0" xfId="1" applyNumberFormat="1" applyFont="1"/>
    <xf numFmtId="4" fontId="7" fillId="0" borderId="0" xfId="1" applyNumberFormat="1" applyFont="1" applyAlignment="1">
      <alignment horizontal="right" vertical="center" wrapText="1"/>
    </xf>
    <xf numFmtId="0" fontId="6" fillId="0" borderId="0" xfId="1" applyFont="1" applyAlignment="1">
      <alignment horizontal="center" vertical="center" wrapText="1"/>
    </xf>
    <xf numFmtId="0" fontId="6" fillId="0" borderId="1" xfId="1" applyFont="1" applyBorder="1" applyAlignment="1">
      <alignment horizontal="center" vertical="center" wrapText="1"/>
    </xf>
    <xf numFmtId="4" fontId="7" fillId="0" borderId="0" xfId="6" applyNumberFormat="1" applyFont="1" applyAlignment="1">
      <alignment horizontal="right" vertical="center" wrapText="1"/>
    </xf>
    <xf numFmtId="0" fontId="6" fillId="0" borderId="0" xfId="1" applyFont="1" applyAlignment="1">
      <alignment horizontal="center" vertical="center"/>
    </xf>
    <xf numFmtId="0" fontId="3" fillId="6" borderId="9" xfId="1" applyFont="1" applyFill="1" applyBorder="1" applyAlignment="1">
      <alignment horizontal="center" vertical="center"/>
    </xf>
    <xf numFmtId="0" fontId="3" fillId="6" borderId="10" xfId="1" applyFont="1" applyFill="1" applyBorder="1" applyAlignment="1">
      <alignment horizontal="center" vertical="center"/>
    </xf>
    <xf numFmtId="4" fontId="12" fillId="0" borderId="0" xfId="1" applyNumberFormat="1" applyFont="1" applyAlignment="1">
      <alignment horizontal="right" vertical="center" wrapText="1"/>
    </xf>
    <xf numFmtId="0" fontId="14" fillId="0" borderId="0" xfId="1" applyFont="1" applyFill="1" applyBorder="1" applyAlignment="1">
      <alignment horizontal="center" vertical="center" wrapText="1"/>
    </xf>
    <xf numFmtId="49" fontId="3" fillId="6" borderId="12" xfId="1" applyNumberFormat="1" applyFont="1" applyFill="1" applyBorder="1" applyAlignment="1">
      <alignment horizontal="center" vertical="center" wrapText="1"/>
    </xf>
    <xf numFmtId="49" fontId="3" fillId="6" borderId="16" xfId="1" applyNumberFormat="1" applyFont="1" applyFill="1" applyBorder="1" applyAlignment="1">
      <alignment horizontal="center" vertical="center" wrapText="1"/>
    </xf>
    <xf numFmtId="0" fontId="3" fillId="6" borderId="13" xfId="1" applyFont="1" applyFill="1" applyBorder="1" applyAlignment="1">
      <alignment horizontal="center" vertical="center" wrapText="1"/>
    </xf>
    <xf numFmtId="0" fontId="3" fillId="6" borderId="17" xfId="1" applyFont="1" applyFill="1" applyBorder="1" applyAlignment="1">
      <alignment horizontal="center" vertical="center" wrapText="1"/>
    </xf>
    <xf numFmtId="0" fontId="3" fillId="6" borderId="21" xfId="1" applyFont="1" applyFill="1" applyBorder="1" applyAlignment="1">
      <alignment horizontal="center" vertical="center"/>
    </xf>
    <xf numFmtId="0" fontId="17" fillId="6" borderId="22" xfId="0" applyFont="1" applyFill="1" applyBorder="1"/>
    <xf numFmtId="4" fontId="7" fillId="0" borderId="0" xfId="5" applyNumberFormat="1" applyFont="1" applyAlignment="1">
      <alignment horizontal="right" vertical="center" wrapText="1"/>
    </xf>
    <xf numFmtId="0" fontId="24" fillId="0" borderId="0" xfId="5" applyFont="1" applyBorder="1" applyAlignment="1">
      <alignment horizontal="center" vertical="center" wrapText="1"/>
    </xf>
    <xf numFmtId="0" fontId="21" fillId="6" borderId="35" xfId="5" applyFont="1" applyFill="1" applyBorder="1" applyAlignment="1">
      <alignment horizontal="center" vertical="center" wrapText="1"/>
    </xf>
    <xf numFmtId="0" fontId="21" fillId="6" borderId="34" xfId="5" applyFont="1" applyFill="1" applyBorder="1" applyAlignment="1">
      <alignment horizontal="center" vertical="center" wrapText="1"/>
    </xf>
    <xf numFmtId="0" fontId="27" fillId="6" borderId="57" xfId="1" applyFont="1" applyFill="1" applyBorder="1" applyAlignment="1">
      <alignment horizontal="center" vertical="center" wrapText="1"/>
    </xf>
    <xf numFmtId="49" fontId="6" fillId="0" borderId="0" xfId="1" applyNumberFormat="1" applyFont="1" applyBorder="1" applyAlignment="1">
      <alignment horizontal="center" vertical="center" wrapText="1"/>
    </xf>
    <xf numFmtId="0" fontId="27" fillId="9" borderId="57" xfId="3" applyFont="1" applyFill="1" applyBorder="1" applyAlignment="1">
      <alignment horizontal="center" vertical="center" wrapText="1"/>
    </xf>
    <xf numFmtId="0" fontId="27" fillId="6" borderId="57" xfId="1" applyNumberFormat="1" applyFont="1" applyFill="1" applyBorder="1" applyAlignment="1">
      <alignment horizontal="center" vertical="center" wrapText="1"/>
    </xf>
    <xf numFmtId="4" fontId="27" fillId="6" borderId="57" xfId="1" applyNumberFormat="1" applyFont="1" applyFill="1" applyBorder="1" applyAlignment="1">
      <alignment horizontal="center" vertical="center" wrapText="1"/>
    </xf>
    <xf numFmtId="4" fontId="36" fillId="6" borderId="57" xfId="6" applyNumberFormat="1" applyFont="1" applyFill="1" applyBorder="1" applyAlignment="1">
      <alignment horizontal="center" vertical="center" wrapText="1"/>
    </xf>
    <xf numFmtId="0" fontId="36" fillId="6" borderId="57" xfId="6" applyFont="1" applyFill="1" applyBorder="1" applyAlignment="1">
      <alignment horizontal="center" vertical="center" wrapText="1"/>
    </xf>
    <xf numFmtId="0" fontId="6" fillId="0" borderId="0" xfId="6" applyNumberFormat="1" applyFont="1" applyBorder="1" applyAlignment="1">
      <alignment horizontal="center" vertical="center" wrapText="1"/>
    </xf>
    <xf numFmtId="0" fontId="36" fillId="9" borderId="57" xfId="3" applyFont="1" applyFill="1" applyBorder="1" applyAlignment="1">
      <alignment horizontal="center" vertical="center" wrapText="1"/>
    </xf>
    <xf numFmtId="4" fontId="36" fillId="6" borderId="44" xfId="6" applyNumberFormat="1" applyFont="1" applyFill="1" applyBorder="1" applyAlignment="1">
      <alignment horizontal="center" vertical="center" wrapText="1"/>
    </xf>
    <xf numFmtId="4" fontId="36" fillId="6" borderId="45" xfId="6" applyNumberFormat="1" applyFont="1" applyFill="1" applyBorder="1" applyAlignment="1">
      <alignment horizontal="center" vertical="center" wrapText="1"/>
    </xf>
    <xf numFmtId="0" fontId="36" fillId="6" borderId="20" xfId="6" applyFont="1" applyFill="1" applyBorder="1" applyAlignment="1">
      <alignment horizontal="center" vertical="center" wrapText="1"/>
    </xf>
    <xf numFmtId="0" fontId="36" fillId="6" borderId="39" xfId="6" applyFont="1" applyFill="1" applyBorder="1" applyAlignment="1">
      <alignment horizontal="center" vertical="center" wrapText="1"/>
    </xf>
    <xf numFmtId="0" fontId="36" fillId="9" borderId="39" xfId="3" applyFont="1" applyFill="1" applyBorder="1" applyAlignment="1">
      <alignment horizontal="center" vertical="center" wrapText="1"/>
    </xf>
    <xf numFmtId="0" fontId="36" fillId="9" borderId="40" xfId="3" applyFont="1" applyFill="1" applyBorder="1" applyAlignment="1">
      <alignment horizontal="center" vertical="center" wrapText="1"/>
    </xf>
    <xf numFmtId="0" fontId="36" fillId="9" borderId="44" xfId="3" applyFont="1" applyFill="1" applyBorder="1" applyAlignment="1">
      <alignment horizontal="center" vertical="center" wrapText="1"/>
    </xf>
    <xf numFmtId="0" fontId="36" fillId="6" borderId="41" xfId="6" applyFont="1" applyFill="1" applyBorder="1" applyAlignment="1">
      <alignment horizontal="center" vertical="center" wrapText="1"/>
    </xf>
    <xf numFmtId="0" fontId="36" fillId="6" borderId="42" xfId="6" applyFont="1" applyFill="1" applyBorder="1" applyAlignment="1">
      <alignment horizontal="center" vertical="center" wrapText="1"/>
    </xf>
    <xf numFmtId="0" fontId="36" fillId="6" borderId="43" xfId="6" applyFont="1" applyFill="1" applyBorder="1" applyAlignment="1">
      <alignment horizontal="center" vertical="center" wrapText="1"/>
    </xf>
    <xf numFmtId="0" fontId="36" fillId="6" borderId="44" xfId="6" applyFont="1" applyFill="1" applyBorder="1" applyAlignment="1">
      <alignment horizontal="center" vertical="center" wrapText="1"/>
    </xf>
    <xf numFmtId="0" fontId="36" fillId="9" borderId="18" xfId="3" applyFont="1" applyFill="1" applyBorder="1" applyAlignment="1">
      <alignment horizontal="center" vertical="center" wrapText="1"/>
    </xf>
    <xf numFmtId="0" fontId="36" fillId="9" borderId="54" xfId="3" applyFont="1" applyFill="1" applyBorder="1" applyAlignment="1">
      <alignment horizontal="center" vertical="center" wrapText="1"/>
    </xf>
    <xf numFmtId="4" fontId="36" fillId="6" borderId="13" xfId="6" applyNumberFormat="1" applyFont="1" applyFill="1" applyBorder="1" applyAlignment="1">
      <alignment horizontal="center" vertical="center" wrapText="1"/>
    </xf>
    <xf numFmtId="4" fontId="36" fillId="6" borderId="53" xfId="6" applyNumberFormat="1" applyFont="1" applyFill="1" applyBorder="1" applyAlignment="1">
      <alignment horizontal="center" vertical="center" wrapText="1"/>
    </xf>
    <xf numFmtId="4" fontId="36" fillId="6" borderId="79" xfId="6" applyNumberFormat="1" applyFont="1" applyFill="1" applyBorder="1" applyAlignment="1">
      <alignment horizontal="center" vertical="center" wrapText="1"/>
    </xf>
    <xf numFmtId="4" fontId="36" fillId="6" borderId="80" xfId="6" applyNumberFormat="1" applyFont="1" applyFill="1" applyBorder="1" applyAlignment="1">
      <alignment horizontal="center" vertical="center" wrapText="1"/>
    </xf>
    <xf numFmtId="0" fontId="36" fillId="6" borderId="21" xfId="6" applyFont="1" applyFill="1" applyBorder="1" applyAlignment="1">
      <alignment horizontal="center" vertical="center" wrapText="1"/>
    </xf>
    <xf numFmtId="0" fontId="36" fillId="6" borderId="22" xfId="6" applyFont="1" applyFill="1" applyBorder="1" applyAlignment="1">
      <alignment horizontal="center" vertical="center" wrapText="1"/>
    </xf>
    <xf numFmtId="0" fontId="42" fillId="0" borderId="0" xfId="6" applyNumberFormat="1" applyFont="1" applyBorder="1" applyAlignment="1">
      <alignment horizontal="center" vertical="center" wrapText="1"/>
    </xf>
    <xf numFmtId="0" fontId="36" fillId="9" borderId="12" xfId="3" applyFont="1" applyFill="1" applyBorder="1" applyAlignment="1">
      <alignment horizontal="center" vertical="center" wrapText="1"/>
    </xf>
    <xf numFmtId="0" fontId="36" fillId="9" borderId="52" xfId="3" applyFont="1" applyFill="1" applyBorder="1" applyAlignment="1">
      <alignment horizontal="center" vertical="center" wrapText="1"/>
    </xf>
    <xf numFmtId="0" fontId="36" fillId="9" borderId="13" xfId="3" applyFont="1" applyFill="1" applyBorder="1" applyAlignment="1">
      <alignment horizontal="center" vertical="center" wrapText="1"/>
    </xf>
    <xf numFmtId="0" fontId="36" fillId="9" borderId="53" xfId="3" applyFont="1" applyFill="1" applyBorder="1" applyAlignment="1">
      <alignment horizontal="center" vertical="center" wrapText="1"/>
    </xf>
    <xf numFmtId="0" fontId="36" fillId="6" borderId="48" xfId="6" applyFont="1" applyFill="1" applyBorder="1" applyAlignment="1">
      <alignment horizontal="center" vertical="center" wrapText="1"/>
    </xf>
    <xf numFmtId="0" fontId="36" fillId="6" borderId="49" xfId="6" applyFont="1" applyFill="1" applyBorder="1" applyAlignment="1">
      <alignment horizontal="center" vertical="center" wrapText="1"/>
    </xf>
    <xf numFmtId="0" fontId="36" fillId="6" borderId="50" xfId="6" applyFont="1" applyFill="1" applyBorder="1" applyAlignment="1">
      <alignment horizontal="center" vertical="top" wrapText="1"/>
    </xf>
    <xf numFmtId="0" fontId="36" fillId="6" borderId="51" xfId="6" applyFont="1" applyFill="1" applyBorder="1" applyAlignment="1">
      <alignment horizontal="center" vertical="top" wrapText="1"/>
    </xf>
    <xf numFmtId="4" fontId="23" fillId="6" borderId="13" xfId="7" applyNumberFormat="1" applyFont="1" applyFill="1" applyBorder="1" applyAlignment="1">
      <alignment horizontal="center" vertical="center" wrapText="1"/>
    </xf>
    <xf numFmtId="4" fontId="23" fillId="6" borderId="53" xfId="7" applyNumberFormat="1" applyFont="1" applyFill="1" applyBorder="1" applyAlignment="1">
      <alignment horizontal="center" vertical="center" wrapText="1"/>
    </xf>
    <xf numFmtId="4" fontId="23" fillId="6" borderId="74" xfId="7" applyNumberFormat="1" applyFont="1" applyFill="1" applyBorder="1" applyAlignment="1">
      <alignment horizontal="center" vertical="center" wrapText="1"/>
    </xf>
    <xf numFmtId="4" fontId="23" fillId="6" borderId="69" xfId="7" applyNumberFormat="1" applyFont="1" applyFill="1" applyBorder="1" applyAlignment="1">
      <alignment horizontal="center" vertical="center" wrapText="1"/>
    </xf>
    <xf numFmtId="4" fontId="23" fillId="6" borderId="73" xfId="7" applyNumberFormat="1" applyFont="1" applyFill="1" applyBorder="1" applyAlignment="1">
      <alignment horizontal="center" vertical="center" wrapText="1"/>
    </xf>
    <xf numFmtId="4" fontId="23" fillId="6" borderId="68" xfId="7" applyNumberFormat="1" applyFont="1" applyFill="1" applyBorder="1" applyAlignment="1">
      <alignment horizontal="center" vertical="center" wrapText="1"/>
    </xf>
    <xf numFmtId="0" fontId="3" fillId="6" borderId="64" xfId="4" applyFont="1" applyFill="1" applyBorder="1" applyAlignment="1">
      <alignment horizontal="center" vertical="center"/>
    </xf>
    <xf numFmtId="0" fontId="17" fillId="6" borderId="63" xfId="0" applyFont="1" applyFill="1" applyBorder="1"/>
    <xf numFmtId="4" fontId="7" fillId="0" borderId="0" xfId="7" applyNumberFormat="1" applyFont="1" applyAlignment="1">
      <alignment horizontal="right" vertical="center" wrapText="1"/>
    </xf>
    <xf numFmtId="0" fontId="6" fillId="0" borderId="0" xfId="7" applyNumberFormat="1" applyFont="1" applyBorder="1" applyAlignment="1">
      <alignment horizontal="center" vertical="center" wrapText="1"/>
    </xf>
    <xf numFmtId="0" fontId="23" fillId="9" borderId="12" xfId="3" applyFont="1" applyFill="1" applyBorder="1" applyAlignment="1">
      <alignment horizontal="center" vertical="center" wrapText="1"/>
    </xf>
    <xf numFmtId="0" fontId="23" fillId="9" borderId="52" xfId="3" applyFont="1" applyFill="1" applyBorder="1" applyAlignment="1">
      <alignment horizontal="center" vertical="center" wrapText="1"/>
    </xf>
    <xf numFmtId="0" fontId="23" fillId="9" borderId="74" xfId="3" applyFont="1" applyFill="1" applyBorder="1" applyAlignment="1">
      <alignment horizontal="center" vertical="center" wrapText="1"/>
    </xf>
    <xf numFmtId="0" fontId="23" fillId="9" borderId="69" xfId="3" applyFont="1" applyFill="1" applyBorder="1" applyAlignment="1">
      <alignment horizontal="center" vertical="center" wrapText="1"/>
    </xf>
    <xf numFmtId="0" fontId="23" fillId="6" borderId="77" xfId="7" applyFont="1" applyFill="1" applyBorder="1" applyAlignment="1">
      <alignment horizontal="center" vertical="center" wrapText="1"/>
    </xf>
    <xf numFmtId="0" fontId="23" fillId="6" borderId="78" xfId="7" applyFont="1" applyFill="1" applyBorder="1" applyAlignment="1">
      <alignment horizontal="center" vertical="center" wrapText="1"/>
    </xf>
    <xf numFmtId="0" fontId="23" fillId="6" borderId="75" xfId="7" applyFont="1" applyFill="1" applyBorder="1" applyAlignment="1">
      <alignment horizontal="center" vertical="center" wrapText="1"/>
    </xf>
    <xf numFmtId="0" fontId="23" fillId="6" borderId="76" xfId="7" applyFont="1" applyFill="1" applyBorder="1" applyAlignment="1">
      <alignment horizontal="center" vertical="center" wrapText="1"/>
    </xf>
    <xf numFmtId="0" fontId="23" fillId="6" borderId="13" xfId="7" applyFont="1" applyFill="1" applyBorder="1" applyAlignment="1">
      <alignment horizontal="center" vertical="center" wrapText="1"/>
    </xf>
    <xf numFmtId="0" fontId="23" fillId="6" borderId="53" xfId="7" applyFont="1" applyFill="1" applyBorder="1" applyAlignment="1">
      <alignment horizontal="center" vertical="center" wrapText="1"/>
    </xf>
    <xf numFmtId="0" fontId="23" fillId="9" borderId="37" xfId="3" applyFont="1" applyFill="1" applyBorder="1" applyAlignment="1">
      <alignment horizontal="center" vertical="center" wrapText="1"/>
    </xf>
    <xf numFmtId="0" fontId="23" fillId="9" borderId="54" xfId="3" applyFont="1" applyFill="1" applyBorder="1" applyAlignment="1">
      <alignment horizontal="center" vertical="center" wrapText="1"/>
    </xf>
    <xf numFmtId="0" fontId="13" fillId="0" borderId="94" xfId="1" applyFont="1" applyFill="1" applyBorder="1" applyAlignment="1">
      <alignment horizontal="center" vertical="center" wrapText="1"/>
    </xf>
    <xf numFmtId="0" fontId="13" fillId="0" borderId="98" xfId="1" applyFont="1" applyFill="1" applyBorder="1" applyAlignment="1">
      <alignment horizontal="center" vertical="center" wrapText="1"/>
    </xf>
    <xf numFmtId="0" fontId="13" fillId="0" borderId="99" xfId="1" applyFont="1" applyFill="1" applyBorder="1" applyAlignment="1">
      <alignment horizontal="center" vertical="center" wrapText="1"/>
    </xf>
    <xf numFmtId="0" fontId="50" fillId="6" borderId="107" xfId="1" applyFont="1" applyFill="1" applyBorder="1" applyAlignment="1">
      <alignment horizontal="center" vertical="center" wrapText="1"/>
    </xf>
    <xf numFmtId="0" fontId="50" fillId="6" borderId="108" xfId="1" applyFont="1" applyFill="1" applyBorder="1" applyAlignment="1">
      <alignment horizontal="center" vertical="center" wrapText="1"/>
    </xf>
    <xf numFmtId="0" fontId="50" fillId="6" borderId="21" xfId="1" applyFont="1" applyFill="1" applyBorder="1" applyAlignment="1">
      <alignment horizontal="center" vertical="center" wrapText="1"/>
    </xf>
    <xf numFmtId="0" fontId="50" fillId="6" borderId="91" xfId="1" applyFont="1" applyFill="1" applyBorder="1" applyAlignment="1">
      <alignment horizontal="center" vertical="center" wrapText="1"/>
    </xf>
    <xf numFmtId="0" fontId="36" fillId="9" borderId="82" xfId="3" applyFont="1" applyFill="1" applyBorder="1" applyAlignment="1">
      <alignment horizontal="center" vertical="center" wrapText="1"/>
    </xf>
    <xf numFmtId="0" fontId="36" fillId="9" borderId="88" xfId="3" applyFont="1" applyFill="1" applyBorder="1" applyAlignment="1">
      <alignment horizontal="center" vertical="center" wrapText="1"/>
    </xf>
    <xf numFmtId="0" fontId="50" fillId="9" borderId="83" xfId="3" applyFont="1" applyFill="1" applyBorder="1" applyAlignment="1">
      <alignment horizontal="center" vertical="center" wrapText="1"/>
    </xf>
    <xf numFmtId="0" fontId="50" fillId="9" borderId="89" xfId="3" applyFont="1" applyFill="1" applyBorder="1" applyAlignment="1">
      <alignment horizontal="center" vertical="center" wrapText="1"/>
    </xf>
    <xf numFmtId="0" fontId="50" fillId="6" borderId="84" xfId="1" applyFont="1" applyFill="1" applyBorder="1" applyAlignment="1">
      <alignment horizontal="center" vertical="center" wrapText="1"/>
    </xf>
    <xf numFmtId="0" fontId="50" fillId="6" borderId="90" xfId="1" applyFont="1" applyFill="1" applyBorder="1" applyAlignment="1">
      <alignment horizontal="center" vertical="center" wrapText="1"/>
    </xf>
    <xf numFmtId="0" fontId="50" fillId="6" borderId="85" xfId="1" applyFont="1" applyFill="1" applyBorder="1" applyAlignment="1">
      <alignment horizontal="center" vertical="center"/>
    </xf>
    <xf numFmtId="0" fontId="50" fillId="6" borderId="49" xfId="1" applyFont="1" applyFill="1" applyBorder="1" applyAlignment="1">
      <alignment horizontal="center" vertical="center"/>
    </xf>
    <xf numFmtId="0" fontId="50" fillId="6" borderId="48" xfId="1" applyFont="1" applyFill="1" applyBorder="1" applyAlignment="1">
      <alignment horizontal="center" vertical="center"/>
    </xf>
    <xf numFmtId="0" fontId="50" fillId="6" borderId="86" xfId="1" applyFont="1" applyFill="1" applyBorder="1" applyAlignment="1">
      <alignment horizontal="center" vertical="center"/>
    </xf>
    <xf numFmtId="0" fontId="50" fillId="6" borderId="85" xfId="1" applyFont="1" applyFill="1" applyBorder="1" applyAlignment="1">
      <alignment horizontal="center" vertical="center" wrapText="1"/>
    </xf>
    <xf numFmtId="0" fontId="50" fillId="6" borderId="87" xfId="1" applyFont="1" applyFill="1" applyBorder="1" applyAlignment="1">
      <alignment horizontal="center" vertical="center" wrapText="1"/>
    </xf>
    <xf numFmtId="0" fontId="24" fillId="0" borderId="0" xfId="1" applyFont="1" applyBorder="1" applyAlignment="1">
      <alignment horizontal="center" vertical="center" wrapText="1"/>
    </xf>
    <xf numFmtId="0" fontId="20" fillId="0" borderId="0" xfId="1" applyNumberFormat="1" applyFont="1" applyAlignment="1">
      <alignment horizontal="right" vertical="center" wrapText="1"/>
    </xf>
    <xf numFmtId="0" fontId="36" fillId="6" borderId="57" xfId="1" applyFont="1" applyFill="1" applyBorder="1" applyAlignment="1">
      <alignment horizontal="center" vertical="center" wrapText="1"/>
    </xf>
    <xf numFmtId="0" fontId="36" fillId="6" borderId="118" xfId="1" applyFont="1" applyFill="1" applyBorder="1" applyAlignment="1">
      <alignment horizontal="center" vertical="center" wrapText="1"/>
    </xf>
    <xf numFmtId="0" fontId="4" fillId="2" borderId="0" xfId="0" applyFont="1" applyFill="1" applyBorder="1" applyAlignment="1">
      <alignment horizontal="left" vertical="top" wrapText="1"/>
    </xf>
    <xf numFmtId="0" fontId="36" fillId="6" borderId="172" xfId="1" applyFont="1" applyFill="1" applyBorder="1" applyAlignment="1">
      <alignment horizontal="center" vertical="center" wrapText="1"/>
    </xf>
    <xf numFmtId="0" fontId="36" fillId="9" borderId="118" xfId="3" applyFont="1" applyFill="1" applyBorder="1" applyAlignment="1">
      <alignment horizontal="center" vertical="center" wrapText="1"/>
    </xf>
    <xf numFmtId="2" fontId="13" fillId="0" borderId="125" xfId="1" applyNumberFormat="1" applyFont="1" applyFill="1" applyBorder="1" applyAlignment="1">
      <alignment horizontal="center" vertical="center" wrapText="1"/>
    </xf>
    <xf numFmtId="10" fontId="13" fillId="0" borderId="20" xfId="1" applyNumberFormat="1" applyFont="1" applyBorder="1" applyAlignment="1">
      <alignment horizontal="center" vertical="center"/>
    </xf>
    <xf numFmtId="10" fontId="13" fillId="0" borderId="125" xfId="1" applyNumberFormat="1" applyFont="1" applyBorder="1" applyAlignment="1">
      <alignment horizontal="center" vertical="center"/>
    </xf>
    <xf numFmtId="0" fontId="13" fillId="0" borderId="159" xfId="1" applyFont="1" applyFill="1" applyBorder="1" applyAlignment="1">
      <alignment horizontal="center" vertical="center" wrapText="1"/>
    </xf>
    <xf numFmtId="0" fontId="3" fillId="9" borderId="57" xfId="3" applyFont="1" applyFill="1" applyBorder="1" applyAlignment="1">
      <alignment horizontal="center" vertical="center" wrapText="1"/>
    </xf>
    <xf numFmtId="0" fontId="3" fillId="6" borderId="57" xfId="6" applyFont="1" applyFill="1" applyBorder="1" applyAlignment="1">
      <alignment horizontal="center" vertical="center" wrapText="1"/>
    </xf>
    <xf numFmtId="0" fontId="6" fillId="0" borderId="0" xfId="7" applyFont="1" applyBorder="1" applyAlignment="1">
      <alignment horizontal="center" vertical="center" wrapText="1"/>
    </xf>
    <xf numFmtId="0" fontId="6" fillId="0" borderId="119" xfId="7" applyFont="1" applyBorder="1" applyAlignment="1">
      <alignment horizontal="center" vertical="center" wrapText="1"/>
    </xf>
    <xf numFmtId="4" fontId="36" fillId="6" borderId="123" xfId="1" applyNumberFormat="1" applyFont="1" applyFill="1" applyBorder="1" applyAlignment="1">
      <alignment horizontal="center" vertical="center" wrapText="1"/>
    </xf>
    <xf numFmtId="4" fontId="36" fillId="6" borderId="141" xfId="1" applyNumberFormat="1" applyFont="1" applyFill="1" applyBorder="1" applyAlignment="1">
      <alignment horizontal="center" vertical="center" wrapText="1"/>
    </xf>
    <xf numFmtId="0" fontId="13" fillId="0" borderId="147" xfId="1" applyFont="1" applyFill="1" applyBorder="1" applyAlignment="1">
      <alignment horizontal="center" vertical="center" wrapText="1"/>
    </xf>
    <xf numFmtId="0" fontId="13" fillId="0" borderId="150" xfId="1" applyFont="1" applyFill="1" applyBorder="1" applyAlignment="1">
      <alignment horizontal="center" vertical="center" wrapText="1"/>
    </xf>
    <xf numFmtId="0" fontId="36" fillId="6" borderId="152" xfId="1" applyFont="1" applyFill="1" applyBorder="1" applyAlignment="1">
      <alignment horizontal="center" vertical="center" wrapText="1"/>
    </xf>
    <xf numFmtId="0" fontId="36" fillId="6" borderId="119" xfId="1" applyFont="1" applyFill="1" applyBorder="1" applyAlignment="1">
      <alignment horizontal="center" vertical="center" wrapText="1"/>
    </xf>
    <xf numFmtId="0" fontId="36" fillId="6" borderId="153" xfId="1" applyFont="1" applyFill="1" applyBorder="1" applyAlignment="1">
      <alignment horizontal="center" vertical="center" wrapText="1"/>
    </xf>
    <xf numFmtId="0" fontId="36" fillId="6" borderId="156" xfId="1" applyFont="1" applyFill="1" applyBorder="1" applyAlignment="1">
      <alignment horizontal="center" vertical="center" wrapText="1"/>
    </xf>
    <xf numFmtId="0" fontId="36" fillId="6" borderId="157" xfId="1" applyFont="1" applyFill="1" applyBorder="1" applyAlignment="1">
      <alignment horizontal="center" vertical="center" wrapText="1"/>
    </xf>
    <xf numFmtId="0" fontId="36" fillId="6" borderId="121" xfId="1" applyNumberFormat="1" applyFont="1" applyFill="1" applyBorder="1" applyAlignment="1">
      <alignment horizontal="center" vertical="center" wrapText="1"/>
    </xf>
    <xf numFmtId="0" fontId="36" fillId="6" borderId="17" xfId="1" applyNumberFormat="1" applyFont="1" applyFill="1" applyBorder="1" applyAlignment="1">
      <alignment horizontal="center" vertical="center" wrapText="1"/>
    </xf>
    <xf numFmtId="4" fontId="36" fillId="6" borderId="137" xfId="1" applyNumberFormat="1" applyFont="1" applyFill="1" applyBorder="1" applyAlignment="1">
      <alignment horizontal="center" vertical="center" wrapText="1"/>
    </xf>
    <xf numFmtId="4" fontId="36" fillId="6" borderId="140" xfId="1" applyNumberFormat="1" applyFont="1" applyFill="1" applyBorder="1" applyAlignment="1">
      <alignment horizontal="center" vertical="center" wrapText="1"/>
    </xf>
    <xf numFmtId="4" fontId="36" fillId="6" borderId="158" xfId="1" applyNumberFormat="1" applyFont="1" applyFill="1" applyBorder="1" applyAlignment="1">
      <alignment horizontal="center" vertical="center" wrapText="1"/>
    </xf>
    <xf numFmtId="0" fontId="36" fillId="9" borderId="135" xfId="3" applyFont="1" applyFill="1" applyBorder="1" applyAlignment="1">
      <alignment horizontal="center" vertical="center" wrapText="1"/>
    </xf>
    <xf numFmtId="0" fontId="36" fillId="9" borderId="127" xfId="3" applyFont="1" applyFill="1" applyBorder="1" applyAlignment="1">
      <alignment horizontal="center" vertical="center" wrapText="1"/>
    </xf>
    <xf numFmtId="0" fontId="36" fillId="9" borderId="136" xfId="3" applyFont="1" applyFill="1" applyBorder="1" applyAlignment="1">
      <alignment horizontal="center" vertical="center" wrapText="1"/>
    </xf>
    <xf numFmtId="0" fontId="36" fillId="9" borderId="138" xfId="3" applyFont="1" applyFill="1" applyBorder="1" applyAlignment="1">
      <alignment horizontal="center" vertical="center" wrapText="1"/>
    </xf>
    <xf numFmtId="0" fontId="36" fillId="6" borderId="121" xfId="1" applyFont="1" applyFill="1" applyBorder="1" applyAlignment="1">
      <alignment horizontal="center" vertical="center" wrapText="1"/>
    </xf>
    <xf numFmtId="0" fontId="36" fillId="6" borderId="139" xfId="1" applyFont="1" applyFill="1" applyBorder="1" applyAlignment="1">
      <alignment horizontal="center" vertical="center" wrapText="1"/>
    </xf>
    <xf numFmtId="0" fontId="36" fillId="6" borderId="139" xfId="1" applyNumberFormat="1" applyFont="1" applyFill="1" applyBorder="1" applyAlignment="1">
      <alignment horizontal="center" vertical="center" wrapText="1"/>
    </xf>
    <xf numFmtId="3" fontId="48" fillId="0" borderId="20" xfId="0" applyNumberFormat="1" applyFont="1" applyFill="1" applyBorder="1" applyAlignment="1">
      <alignment horizontal="center" vertical="center" wrapText="1"/>
    </xf>
    <xf numFmtId="3" fontId="48" fillId="0" borderId="20" xfId="0" applyNumberFormat="1" applyFont="1" applyFill="1" applyBorder="1" applyAlignment="1">
      <alignment horizontal="center"/>
    </xf>
    <xf numFmtId="4" fontId="48" fillId="0" borderId="20" xfId="0" applyNumberFormat="1" applyFont="1" applyFill="1" applyBorder="1" applyAlignment="1">
      <alignment horizontal="center" vertical="center" wrapText="1"/>
    </xf>
    <xf numFmtId="0" fontId="49" fillId="4" borderId="20" xfId="0" applyFont="1" applyFill="1" applyBorder="1" applyAlignment="1">
      <alignment horizontal="center" vertical="center" wrapText="1"/>
    </xf>
    <xf numFmtId="0" fontId="48" fillId="4" borderId="20" xfId="0" applyFont="1" applyFill="1" applyBorder="1" applyAlignment="1">
      <alignment horizontal="center" vertical="center" wrapText="1"/>
    </xf>
    <xf numFmtId="3" fontId="48" fillId="4" borderId="20" xfId="0" applyNumberFormat="1" applyFont="1" applyFill="1" applyBorder="1" applyAlignment="1">
      <alignment horizontal="center" vertical="center" wrapText="1"/>
    </xf>
    <xf numFmtId="3" fontId="48" fillId="4" borderId="20" xfId="0" applyNumberFormat="1" applyFont="1" applyFill="1" applyBorder="1" applyAlignment="1">
      <alignment horizontal="center"/>
    </xf>
  </cellXfs>
  <cellStyles count="12">
    <cellStyle name="Normal" xfId="0" builtinId="0"/>
    <cellStyle name="Normal 2" xfId="2"/>
    <cellStyle name="Normal_Sheet2 2" xfId="3"/>
    <cellStyle name="Обычный 2" xfId="1"/>
    <cellStyle name="Обычный 2 2" xfId="4"/>
    <cellStyle name="Обычный 3" xfId="5"/>
    <cellStyle name="Обычный 4" xfId="6"/>
    <cellStyle name="Обычный 4 2" xfId="7"/>
    <cellStyle name="Обычный 5" xfId="8"/>
    <cellStyle name="Обычный_sume COP FP  2" xfId="9"/>
    <cellStyle name="Обычный_sume LP  2" xfId="10"/>
    <cellStyle name="Процентный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180202871237957"/>
          <c:y val="2.3809523809523812E-2"/>
          <c:w val="0.52700975693072272"/>
          <c:h val="0.94897959183673453"/>
        </c:manualLayout>
      </c:layout>
      <c:barChart>
        <c:barDir val="bar"/>
        <c:grouping val="clustered"/>
        <c:varyColors val="0"/>
        <c:ser>
          <c:idx val="0"/>
          <c:order val="0"/>
          <c:spPr>
            <a:solidFill>
              <a:schemeClr val="tx2">
                <a:lumMod val="50000"/>
              </a:schemeClr>
            </a:solidFill>
            <a:ln w="9525">
              <a:solidFill>
                <a:srgbClr val="002060"/>
              </a:solidFill>
            </a:ln>
            <a:effectLst/>
          </c:spPr>
          <c:invertIfNegative val="0"/>
          <c:dLbls>
            <c:spPr>
              <a:noFill/>
              <a:ln w="25400">
                <a:noFill/>
              </a:ln>
            </c:spPr>
            <c:txPr>
              <a:bodyPr wrap="square" lIns="38100" tIns="19050" rIns="38100" bIns="19050" anchor="ctr">
                <a:spAutoFit/>
              </a:bodyPr>
              <a:lstStyle/>
              <a:p>
                <a:pPr>
                  <a:defRPr lang="en-US" sz="900" b="1" i="0" u="none" strike="noStrike"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01'!$B$6:$B$25</c:f>
              <c:strCache>
                <c:ptCount val="20"/>
                <c:pt idx="0">
                  <c:v>Anunţ de intenţie</c:v>
                </c:pt>
                <c:pt idx="1">
                  <c:v>Anunț de atribuire a contractului de achiziții publice</c:v>
                </c:pt>
                <c:pt idx="2">
                  <c:v>Anunț privind modificarea contractului de achiziții publice</c:v>
                </c:pt>
                <c:pt idx="3">
                  <c:v>Anunţ de publicare pentru licitaţii deschise prin SIA RSAP Mtender</c:v>
                </c:pt>
                <c:pt idx="4">
                  <c:v>Darea de seamă privind licitaţia deschisă desfășurată prin SIA RSAP MTender</c:v>
                </c:pt>
                <c:pt idx="5">
                  <c:v>Anunţ de publicare pentru cererea ofertei de preţ prin SIA RSAP Mtender</c:v>
                </c:pt>
                <c:pt idx="6">
                  <c:v>Darea de seamă privind cererea ofertei de preţ cu publicare desfășurată prin SIA RSAP MTender</c:v>
                </c:pt>
                <c:pt idx="7">
                  <c:v>Darea de seamă privind negocierea fără publicare desfășurată prin SIA RSAP Mtender</c:v>
                </c:pt>
                <c:pt idx="8">
                  <c:v>Darea de seamă privind negocierea fără publicare</c:v>
                </c:pt>
                <c:pt idx="9">
                  <c:v>Darea de seamă privind acord-cadru</c:v>
                </c:pt>
                <c:pt idx="10">
                  <c:v>Modificarea dării de seamă pentru procedurile desfășurate prin SIA RSAP MTender</c:v>
                </c:pt>
                <c:pt idx="11">
                  <c:v>Decizie de atribuire a contractului de achiziții publice</c:v>
                </c:pt>
                <c:pt idx="12">
                  <c:v>Decizie de anulare a procedurii de atribuire</c:v>
                </c:pt>
                <c:pt idx="13">
                  <c:v>Decizie privind modificarea contractului de achiziții publice</c:v>
                </c:pt>
                <c:pt idx="14">
                  <c:v>Dare de seamă privind achiziţiile de mică valoare</c:v>
                </c:pt>
                <c:pt idx="15">
                  <c:v>Informare excepții</c:v>
                </c:pt>
                <c:pt idx="16">
                  <c:v>Scrisori de diferit gen</c:v>
                </c:pt>
                <c:pt idx="17">
                  <c:v>Raport privind achizițiile publice realizate în vederea prevenirii, diminuării și lichidării consecințelor pandemiei de coronavirus (COVID-19)</c:v>
                </c:pt>
                <c:pt idx="18">
                  <c:v>Altele</c:v>
                </c:pt>
                <c:pt idx="19">
                  <c:v>TOTAL:</c:v>
                </c:pt>
              </c:strCache>
            </c:strRef>
          </c:cat>
          <c:val>
            <c:numRef>
              <c:f>'Anexa 01'!$D$6:$D$25</c:f>
              <c:numCache>
                <c:formatCode>General</c:formatCode>
                <c:ptCount val="20"/>
                <c:pt idx="0">
                  <c:v>979</c:v>
                </c:pt>
                <c:pt idx="1">
                  <c:v>1342</c:v>
                </c:pt>
                <c:pt idx="2">
                  <c:v>960</c:v>
                </c:pt>
                <c:pt idx="3">
                  <c:v>1831</c:v>
                </c:pt>
                <c:pt idx="4">
                  <c:v>1939</c:v>
                </c:pt>
                <c:pt idx="5">
                  <c:v>1929</c:v>
                </c:pt>
                <c:pt idx="6">
                  <c:v>3047</c:v>
                </c:pt>
                <c:pt idx="7">
                  <c:v>146</c:v>
                </c:pt>
                <c:pt idx="8">
                  <c:v>235</c:v>
                </c:pt>
                <c:pt idx="9">
                  <c:v>4</c:v>
                </c:pt>
                <c:pt idx="10">
                  <c:v>1837</c:v>
                </c:pt>
                <c:pt idx="11">
                  <c:v>5065</c:v>
                </c:pt>
                <c:pt idx="12">
                  <c:v>997</c:v>
                </c:pt>
                <c:pt idx="13">
                  <c:v>1820</c:v>
                </c:pt>
                <c:pt idx="14">
                  <c:v>1155</c:v>
                </c:pt>
                <c:pt idx="15">
                  <c:v>221</c:v>
                </c:pt>
                <c:pt idx="16">
                  <c:v>1489</c:v>
                </c:pt>
                <c:pt idx="17">
                  <c:v>385</c:v>
                </c:pt>
                <c:pt idx="18">
                  <c:v>109</c:v>
                </c:pt>
                <c:pt idx="19" formatCode="#,##0">
                  <c:v>25490</c:v>
                </c:pt>
              </c:numCache>
            </c:numRef>
          </c:val>
          <c:extLst>
            <c:ext xmlns:c16="http://schemas.microsoft.com/office/drawing/2014/chart" uri="{C3380CC4-5D6E-409C-BE32-E72D297353CC}">
              <c16:uniqueId val="{00000000-1856-4E46-9B02-4073EF00027A}"/>
            </c:ext>
          </c:extLst>
        </c:ser>
        <c:dLbls>
          <c:showLegendKey val="0"/>
          <c:showVal val="0"/>
          <c:showCatName val="0"/>
          <c:showSerName val="0"/>
          <c:showPercent val="0"/>
          <c:showBubbleSize val="0"/>
        </c:dLbls>
        <c:gapWidth val="30"/>
        <c:axId val="164357632"/>
        <c:axId val="164359168"/>
      </c:barChart>
      <c:catAx>
        <c:axId val="164357632"/>
        <c:scaling>
          <c:orientation val="maxMin"/>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900" b="0" i="0" u="none" strike="noStrike" baseline="0">
                <a:solidFill>
                  <a:sysClr val="windowText" lastClr="000000"/>
                </a:solidFill>
                <a:latin typeface="Calibri"/>
                <a:ea typeface="Calibri"/>
                <a:cs typeface="Calibri"/>
              </a:defRPr>
            </a:pPr>
            <a:endParaRPr lang="en-US"/>
          </a:p>
        </c:txPr>
        <c:crossAx val="164359168"/>
        <c:crosses val="autoZero"/>
        <c:auto val="1"/>
        <c:lblAlgn val="ctr"/>
        <c:lblOffset val="100"/>
        <c:noMultiLvlLbl val="0"/>
      </c:catAx>
      <c:valAx>
        <c:axId val="164359168"/>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4357632"/>
        <c:crosses val="autoZero"/>
        <c:crossBetween val="between"/>
      </c:valAx>
      <c:spPr>
        <a:noFill/>
        <a:ln w="25400">
          <a:noFill/>
        </a:ln>
      </c:spPr>
    </c:plotArea>
    <c:plotVisOnly val="1"/>
    <c:dispBlanksAs val="gap"/>
    <c:showDLblsOverMax val="0"/>
  </c:chart>
  <c:spPr>
    <a:solidFill>
      <a:sysClr val="window" lastClr="FFFFFF"/>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91371200331092"/>
          <c:y val="4.0613294245045152E-2"/>
          <c:w val="0.77941169498843965"/>
          <c:h val="0.88107093477779552"/>
        </c:manualLayout>
      </c:layout>
      <c:barChart>
        <c:barDir val="bar"/>
        <c:grouping val="clustered"/>
        <c:varyColors val="0"/>
        <c:ser>
          <c:idx val="0"/>
          <c:order val="0"/>
          <c:tx>
            <c:strRef>
              <c:f>'Anexa 5'!$B$163</c:f>
              <c:strCache>
                <c:ptCount val="1"/>
                <c:pt idx="0">
                  <c:v>% Bunuri</c:v>
                </c:pt>
              </c:strCache>
            </c:strRef>
          </c:tx>
          <c:spPr>
            <a:solidFill>
              <a:schemeClr val="tx2">
                <a:lumMod val="50000"/>
              </a:schemeClr>
            </a:solidFill>
            <a:ln>
              <a:solidFill>
                <a:schemeClr val="accent5">
                  <a:lumMod val="50000"/>
                </a:schemeClr>
              </a:solidFill>
            </a:ln>
            <a:effectLst/>
          </c:spPr>
          <c:invertIfNegative val="0"/>
          <c:dLbls>
            <c:dLbl>
              <c:idx val="0"/>
              <c:layout>
                <c:manualLayout>
                  <c:x val="-3.67373153500333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F2-40E1-A731-9DE3FD906D11}"/>
                </c:ext>
              </c:extLst>
            </c:dLbl>
            <c:dLbl>
              <c:idx val="1"/>
              <c:layout>
                <c:manualLayout>
                  <c:x val="-6.24277456647408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F2-40E1-A731-9DE3FD906D11}"/>
                </c:ext>
              </c:extLst>
            </c:dLbl>
            <c:dLbl>
              <c:idx val="2"/>
              <c:layout>
                <c:manualLayout>
                  <c:x val="-6.2427745664740374E-3"/>
                  <c:y val="1.2982797792924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F2-40E1-A731-9DE3FD906D11}"/>
                </c:ext>
              </c:extLst>
            </c:dLbl>
            <c:dLbl>
              <c:idx val="3"/>
              <c:layout>
                <c:manualLayout>
                  <c:x val="-1.92829942499963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2-40E1-A731-9DE3FD906D11}"/>
                </c:ext>
              </c:extLst>
            </c:dLbl>
            <c:dLbl>
              <c:idx val="4"/>
              <c:layout>
                <c:manualLayout>
                  <c:x val="-2.38921001926782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2-40E1-A731-9DE3FD906D11}"/>
                </c:ext>
              </c:extLst>
            </c:dLbl>
            <c:dLbl>
              <c:idx val="5"/>
              <c:layout>
                <c:manualLayout>
                  <c:x val="2.4397817324857602E-3"/>
                  <c:y val="-4.76030419929873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F2-40E1-A731-9DE3FD906D11}"/>
                </c:ext>
              </c:extLst>
            </c:dLbl>
            <c:dLbl>
              <c:idx val="6"/>
              <c:layout>
                <c:manualLayout>
                  <c:x val="-3.6737315350032751E-3"/>
                  <c:y val="-4.76030419929873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F2-40E1-A731-9DE3FD906D11}"/>
                </c:ext>
              </c:extLst>
            </c:dLbl>
            <c:dLbl>
              <c:idx val="7"/>
              <c:layout>
                <c:manualLayout>
                  <c:x val="-3.6737315350032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F2-40E1-A731-9DE3FD906D11}"/>
                </c:ext>
              </c:extLst>
            </c:dLbl>
            <c:dLbl>
              <c:idx val="8"/>
              <c:layout>
                <c:manualLayout>
                  <c:x val="-2.3892100192678231E-3"/>
                  <c:y val="-1.29827977929246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F2-40E1-A731-9DE3FD906D11}"/>
                </c:ext>
              </c:extLst>
            </c:dLbl>
            <c:spPr>
              <a:noFill/>
              <a:ln w="25400">
                <a:noFill/>
              </a:ln>
            </c:spPr>
            <c:txPr>
              <a:bodyPr/>
              <a:lstStyle/>
              <a:p>
                <a:pPr>
                  <a:defRPr lang="en-US" sz="10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5'!$C$166:$K$166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5'!$C$163:$K$163</c:f>
              <c:numCache>
                <c:formatCode>#,##0.00</c:formatCode>
                <c:ptCount val="9"/>
                <c:pt idx="0" formatCode="0.00">
                  <c:v>73.403436778661188</c:v>
                </c:pt>
                <c:pt idx="1">
                  <c:v>22.914935934704637</c:v>
                </c:pt>
                <c:pt idx="2">
                  <c:v>38.062283737024224</c:v>
                </c:pt>
                <c:pt idx="3">
                  <c:v>18.016731756013009</c:v>
                </c:pt>
                <c:pt idx="4">
                  <c:v>68.219633943427624</c:v>
                </c:pt>
                <c:pt idx="5">
                  <c:v>29.903277416538476</c:v>
                </c:pt>
                <c:pt idx="6">
                  <c:v>43.324250681198912</c:v>
                </c:pt>
                <c:pt idx="7">
                  <c:v>68.677269200930951</c:v>
                </c:pt>
                <c:pt idx="8">
                  <c:v>22.490698511446819</c:v>
                </c:pt>
              </c:numCache>
            </c:numRef>
          </c:val>
          <c:extLst>
            <c:ext xmlns:c16="http://schemas.microsoft.com/office/drawing/2014/chart" uri="{C3380CC4-5D6E-409C-BE32-E72D297353CC}">
              <c16:uniqueId val="{00000009-C7F2-40E1-A731-9DE3FD906D11}"/>
            </c:ext>
          </c:extLst>
        </c:ser>
        <c:ser>
          <c:idx val="1"/>
          <c:order val="1"/>
          <c:tx>
            <c:strRef>
              <c:f>'Anexa 5'!$B$164</c:f>
              <c:strCache>
                <c:ptCount val="1"/>
                <c:pt idx="0">
                  <c:v>% Lucrări</c:v>
                </c:pt>
              </c:strCache>
            </c:strRef>
          </c:tx>
          <c:spPr>
            <a:solidFill>
              <a:schemeClr val="tx2">
                <a:lumMod val="20000"/>
                <a:lumOff val="80000"/>
              </a:schemeClr>
            </a:solidFill>
            <a:ln>
              <a:solidFill>
                <a:schemeClr val="accent5">
                  <a:lumMod val="50000"/>
                </a:schemeClr>
              </a:solidFill>
            </a:ln>
            <a:effectLst/>
          </c:spPr>
          <c:invertIfNegative val="0"/>
          <c:dLbls>
            <c:dLbl>
              <c:idx val="0"/>
              <c:layout>
                <c:manualLayout>
                  <c:x val="-5.2578015664514225E-3"/>
                  <c:y val="-9.81176857572563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F2-40E1-A731-9DE3FD906D11}"/>
                </c:ext>
              </c:extLst>
            </c:dLbl>
            <c:dLbl>
              <c:idx val="2"/>
              <c:layout>
                <c:manualLayout>
                  <c:x val="-5.3595718038744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F2-40E1-A731-9DE3FD906D11}"/>
                </c:ext>
              </c:extLst>
            </c:dLbl>
            <c:dLbl>
              <c:idx val="4"/>
              <c:layout>
                <c:manualLayout>
                  <c:x val="-3.82423092387378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F2-40E1-A731-9DE3FD906D11}"/>
                </c:ext>
              </c:extLst>
            </c:dLbl>
            <c:dLbl>
              <c:idx val="7"/>
              <c:layout>
                <c:manualLayout>
                  <c:x val="-1.1159124947826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F2-40E1-A731-9DE3FD906D11}"/>
                </c:ext>
              </c:extLst>
            </c:dLbl>
            <c:spPr>
              <a:noFill/>
              <a:ln w="25400">
                <a:noFill/>
              </a:ln>
            </c:spPr>
            <c:txPr>
              <a:bodyPr/>
              <a:lstStyle/>
              <a:p>
                <a:pPr>
                  <a:defRPr lang="en-US" sz="10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5'!$C$166:$K$166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5'!$C$164:$K$164</c:f>
              <c:numCache>
                <c:formatCode>#,##0.00</c:formatCode>
                <c:ptCount val="9"/>
                <c:pt idx="0" formatCode="0.00">
                  <c:v>12.464734547319825</c:v>
                </c:pt>
                <c:pt idx="1">
                  <c:v>65.580571692291315</c:v>
                </c:pt>
                <c:pt idx="2">
                  <c:v>46.712802768166092</c:v>
                </c:pt>
                <c:pt idx="3">
                  <c:v>79.026485448190684</c:v>
                </c:pt>
                <c:pt idx="4">
                  <c:v>12.811980033277869</c:v>
                </c:pt>
                <c:pt idx="5">
                  <c:v>47.854729762652866</c:v>
                </c:pt>
                <c:pt idx="6">
                  <c:v>50.136239782016347</c:v>
                </c:pt>
                <c:pt idx="7">
                  <c:v>17.106283941039564</c:v>
                </c:pt>
                <c:pt idx="8">
                  <c:v>66.676030824136575</c:v>
                </c:pt>
              </c:numCache>
            </c:numRef>
          </c:val>
          <c:extLst>
            <c:ext xmlns:c16="http://schemas.microsoft.com/office/drawing/2014/chart" uri="{C3380CC4-5D6E-409C-BE32-E72D297353CC}">
              <c16:uniqueId val="{0000000E-C7F2-40E1-A731-9DE3FD906D11}"/>
            </c:ext>
          </c:extLst>
        </c:ser>
        <c:ser>
          <c:idx val="2"/>
          <c:order val="2"/>
          <c:tx>
            <c:strRef>
              <c:f>'Anexa 5'!$B$165</c:f>
              <c:strCache>
                <c:ptCount val="1"/>
                <c:pt idx="0">
                  <c:v>% Servicii</c:v>
                </c:pt>
              </c:strCache>
            </c:strRef>
          </c:tx>
          <c:spPr>
            <a:solidFill>
              <a:srgbClr val="92D050"/>
            </a:solidFill>
            <a:ln>
              <a:solidFill>
                <a:schemeClr val="accent5">
                  <a:lumMod val="50000"/>
                </a:schemeClr>
              </a:solidFill>
            </a:ln>
          </c:spPr>
          <c:invertIfNegative val="0"/>
          <c:dLbls>
            <c:dLbl>
              <c:idx val="0"/>
              <c:layout>
                <c:manualLayout>
                  <c:x val="-1.9571253015338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F2-40E1-A731-9DE3FD906D11}"/>
                </c:ext>
              </c:extLst>
            </c:dLbl>
            <c:dLbl>
              <c:idx val="2"/>
              <c:layout>
                <c:manualLayout>
                  <c:x val="-3.75481843403962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F2-40E1-A731-9DE3FD906D11}"/>
                </c:ext>
              </c:extLst>
            </c:dLbl>
            <c:dLbl>
              <c:idx val="3"/>
              <c:layout>
                <c:manualLayout>
                  <c:x val="-1.09801303738767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F2-40E1-A731-9DE3FD906D11}"/>
                </c:ext>
              </c:extLst>
            </c:dLbl>
            <c:dLbl>
              <c:idx val="5"/>
              <c:layout>
                <c:manualLayout>
                  <c:x val="-4.9369421307886185E-2"/>
                  <c:y val="-1.29827977929248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F2-40E1-A731-9DE3FD906D11}"/>
                </c:ext>
              </c:extLst>
            </c:dLbl>
            <c:dLbl>
              <c:idx val="7"/>
              <c:layout>
                <c:manualLayout>
                  <c:x val="-5.4152190513758348E-4"/>
                  <c:y val="1.29827977929241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7F2-40E1-A731-9DE3FD906D11}"/>
                </c:ext>
              </c:extLst>
            </c:dLbl>
            <c:spPr>
              <a:noFill/>
              <a:ln w="25400">
                <a:noFill/>
              </a:ln>
            </c:spPr>
            <c:txPr>
              <a:bodyPr/>
              <a:lstStyle/>
              <a:p>
                <a:pPr>
                  <a:defRPr lang="en-US" sz="1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5'!$C$166:$K$166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5'!$C$165:$K$165</c:f>
              <c:numCache>
                <c:formatCode>#,##0.00</c:formatCode>
                <c:ptCount val="9"/>
                <c:pt idx="0" formatCode="0.00">
                  <c:v>14.13182867401898</c:v>
                </c:pt>
                <c:pt idx="1">
                  <c:v>11.504492373003979</c:v>
                </c:pt>
                <c:pt idx="2">
                  <c:v>15.224913494809689</c:v>
                </c:pt>
                <c:pt idx="3">
                  <c:v>2.956782795796272</c:v>
                </c:pt>
                <c:pt idx="4">
                  <c:v>18.96838602329451</c:v>
                </c:pt>
                <c:pt idx="5">
                  <c:v>22.241992820808665</c:v>
                </c:pt>
                <c:pt idx="6">
                  <c:v>6.5395095367847409</c:v>
                </c:pt>
                <c:pt idx="7">
                  <c:v>14.21644685802948</c:v>
                </c:pt>
                <c:pt idx="8">
                  <c:v>10.833270664416528</c:v>
                </c:pt>
              </c:numCache>
            </c:numRef>
          </c:val>
          <c:extLst>
            <c:ext xmlns:c16="http://schemas.microsoft.com/office/drawing/2014/chart" uri="{C3380CC4-5D6E-409C-BE32-E72D297353CC}">
              <c16:uniqueId val="{00000014-C7F2-40E1-A731-9DE3FD906D11}"/>
            </c:ext>
          </c:extLst>
        </c:ser>
        <c:dLbls>
          <c:showLegendKey val="0"/>
          <c:showVal val="0"/>
          <c:showCatName val="0"/>
          <c:showSerName val="0"/>
          <c:showPercent val="0"/>
          <c:showBubbleSize val="0"/>
        </c:dLbls>
        <c:gapWidth val="30"/>
        <c:axId val="171576704"/>
        <c:axId val="171590784"/>
      </c:barChart>
      <c:catAx>
        <c:axId val="171576704"/>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1000"/>
            </a:pPr>
            <a:endParaRPr lang="en-US"/>
          </a:p>
        </c:txPr>
        <c:crossAx val="171590784"/>
        <c:crosses val="autoZero"/>
        <c:auto val="1"/>
        <c:lblAlgn val="ctr"/>
        <c:lblOffset val="100"/>
        <c:noMultiLvlLbl val="0"/>
      </c:catAx>
      <c:valAx>
        <c:axId val="171590784"/>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one"/>
        <c:crossAx val="171576704"/>
        <c:crosses val="autoZero"/>
        <c:crossBetween val="between"/>
      </c:valAx>
      <c:spPr>
        <a:noFill/>
        <a:ln w="25400">
          <a:noFill/>
        </a:ln>
      </c:spPr>
    </c:plotArea>
    <c:legend>
      <c:legendPos val="b"/>
      <c:layout>
        <c:manualLayout>
          <c:xMode val="edge"/>
          <c:yMode val="edge"/>
          <c:x val="0.32430348734689063"/>
          <c:y val="0.95530547732628612"/>
          <c:w val="0.349568063555244"/>
          <c:h val="2.3491299225376811E-2"/>
        </c:manualLayout>
      </c:layout>
      <c:overlay val="0"/>
      <c:spPr>
        <a:noFill/>
        <a:ln w="25400">
          <a:noFill/>
        </a:ln>
      </c:spPr>
      <c:txPr>
        <a:bodyPr/>
        <a:lstStyle/>
        <a:p>
          <a:pPr>
            <a:defRPr lang="en-US"/>
          </a:pPr>
          <a:endParaRPr lang="en-US"/>
        </a:p>
      </c:tx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5693071920594795"/>
          <c:y val="0.14427314809683722"/>
          <c:w val="0.72993673795163883"/>
          <c:h val="0.73120913936564291"/>
        </c:manualLayout>
      </c:layout>
      <c:doughnutChart>
        <c:varyColors val="1"/>
        <c:ser>
          <c:idx val="0"/>
          <c:order val="0"/>
          <c:spPr>
            <a:ln w="25400"/>
            <a:effectLst/>
          </c:spPr>
          <c:dPt>
            <c:idx val="0"/>
            <c:bubble3D val="0"/>
            <c:spPr>
              <a:solidFill>
                <a:schemeClr val="tx2">
                  <a:lumMod val="50000"/>
                </a:schemeClr>
              </a:solidFill>
              <a:ln w="25400" cap="flat" cmpd="sng" algn="ctr">
                <a:solidFill>
                  <a:schemeClr val="lt1"/>
                </a:solidFill>
                <a:prstDash val="solid"/>
                <a:round/>
              </a:ln>
              <a:effectLst/>
            </c:spPr>
            <c:extLst>
              <c:ext xmlns:c16="http://schemas.microsoft.com/office/drawing/2014/chart" uri="{C3380CC4-5D6E-409C-BE32-E72D297353CC}">
                <c16:uniqueId val="{00000001-0CF3-4570-B30C-603D4AB5E0B5}"/>
              </c:ext>
            </c:extLst>
          </c:dPt>
          <c:dPt>
            <c:idx val="1"/>
            <c:bubble3D val="0"/>
            <c:spPr>
              <a:solidFill>
                <a:schemeClr val="accent5"/>
              </a:solidFill>
              <a:ln w="25400" cap="flat" cmpd="sng" algn="ctr">
                <a:solidFill>
                  <a:schemeClr val="lt1"/>
                </a:solidFill>
                <a:prstDash val="solid"/>
                <a:round/>
              </a:ln>
              <a:effectLst/>
            </c:spPr>
            <c:extLst>
              <c:ext xmlns:c16="http://schemas.microsoft.com/office/drawing/2014/chart" uri="{C3380CC4-5D6E-409C-BE32-E72D297353CC}">
                <c16:uniqueId val="{00000003-0CF3-4570-B30C-603D4AB5E0B5}"/>
              </c:ext>
            </c:extLst>
          </c:dPt>
          <c:dPt>
            <c:idx val="2"/>
            <c:bubble3D val="0"/>
            <c:spPr>
              <a:solidFill>
                <a:schemeClr val="tx2">
                  <a:lumMod val="60000"/>
                  <a:lumOff val="40000"/>
                </a:schemeClr>
              </a:solidFill>
              <a:ln w="25400" cap="flat" cmpd="sng" algn="ctr">
                <a:solidFill>
                  <a:schemeClr val="lt1"/>
                </a:solidFill>
                <a:prstDash val="solid"/>
                <a:round/>
              </a:ln>
              <a:effectLst/>
            </c:spPr>
            <c:extLst>
              <c:ext xmlns:c16="http://schemas.microsoft.com/office/drawing/2014/chart" uri="{C3380CC4-5D6E-409C-BE32-E72D297353CC}">
                <c16:uniqueId val="{00000005-0CF3-4570-B30C-603D4AB5E0B5}"/>
              </c:ext>
            </c:extLst>
          </c:dPt>
          <c:dLbls>
            <c:dLbl>
              <c:idx val="0"/>
              <c:layout>
                <c:manualLayout>
                  <c:x val="-0.42581506694336374"/>
                  <c:y val="0.16912079046540671"/>
                </c:manualLayout>
              </c:layout>
              <c:spPr>
                <a:solidFill>
                  <a:sysClr val="window" lastClr="FFFFFF"/>
                </a:solidFill>
                <a:ln>
                  <a:solidFill>
                    <a:sysClr val="windowText" lastClr="000000">
                      <a:lumMod val="65000"/>
                      <a:lumOff val="35000"/>
                    </a:sysClr>
                  </a:solidFill>
                </a:ln>
                <a:effectLst/>
              </c:spPr>
              <c:txPr>
                <a:bodyPr/>
                <a:lstStyle/>
                <a:p>
                  <a:pPr>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568120058137722"/>
                      <c:h val="0.12768905094927238"/>
                    </c:manualLayout>
                  </c15:layout>
                </c:ext>
                <c:ext xmlns:c16="http://schemas.microsoft.com/office/drawing/2014/chart" uri="{C3380CC4-5D6E-409C-BE32-E72D297353CC}">
                  <c16:uniqueId val="{00000001-0CF3-4570-B30C-603D4AB5E0B5}"/>
                </c:ext>
              </c:extLst>
            </c:dLbl>
            <c:dLbl>
              <c:idx val="1"/>
              <c:layout>
                <c:manualLayout>
                  <c:x val="-0.34381783899699997"/>
                  <c:y val="-0.14216336223315112"/>
                </c:manualLayout>
              </c:layout>
              <c:numFmt formatCode="#,##0.00%;#,##0.00%;" sourceLinked="0"/>
              <c:spPr>
                <a:noFill/>
                <a:ln w="25400">
                  <a:noFill/>
                </a:ln>
                <a:effectLst/>
              </c:spPr>
              <c:txPr>
                <a:bodyPr rot="0" spcFirstLastPara="1" vertOverflow="ellipsis" vert="horz" wrap="square" lIns="38100" tIns="19050" rIns="38100" bIns="19050" anchor="t"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borderCallout1">
                      <a:avLst/>
                    </a:prstGeom>
                  </c15:spPr>
                  <c15:layout>
                    <c:manualLayout>
                      <c:w val="0.16733716311484062"/>
                      <c:h val="0.20904720044317068"/>
                    </c:manualLayout>
                  </c15:layout>
                </c:ext>
                <c:ext xmlns:c16="http://schemas.microsoft.com/office/drawing/2014/chart" uri="{C3380CC4-5D6E-409C-BE32-E72D297353CC}">
                  <c16:uniqueId val="{00000003-0CF3-4570-B30C-603D4AB5E0B5}"/>
                </c:ext>
              </c:extLst>
            </c:dLbl>
            <c:dLbl>
              <c:idx val="2"/>
              <c:layout>
                <c:manualLayout>
                  <c:x val="0.38489731175115072"/>
                  <c:y val="-0.14821175207405726"/>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borderCallout1">
                      <a:avLst/>
                    </a:prstGeom>
                  </c15:spPr>
                  <c15:layout>
                    <c:manualLayout>
                      <c:w val="0.23203751467418648"/>
                      <c:h val="0.20511617967858456"/>
                    </c:manualLayout>
                  </c15:layout>
                </c:ext>
                <c:ext xmlns:c16="http://schemas.microsoft.com/office/drawing/2014/chart" uri="{C3380CC4-5D6E-409C-BE32-E72D297353CC}">
                  <c16:uniqueId val="{00000005-0CF3-4570-B30C-603D4AB5E0B5}"/>
                </c:ext>
              </c:extLst>
            </c:dLbl>
            <c:spPr>
              <a:solidFill>
                <a:sysClr val="window" lastClr="FFFFFF"/>
              </a:solidFill>
              <a:ln>
                <a:solidFill>
                  <a:sysClr val="windowText" lastClr="000000">
                    <a:lumMod val="65000"/>
                    <a:lumOff val="35000"/>
                  </a:sysClr>
                </a:solidFill>
              </a:ln>
              <a:effectLst/>
            </c:spPr>
            <c:showLegendKey val="0"/>
            <c:showVal val="1"/>
            <c:showCatName val="0"/>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borderCallout1">
                    <a:avLst/>
                  </a:prstGeom>
                </c15:spPr>
              </c:ext>
            </c:extLst>
          </c:dLbls>
          <c:cat>
            <c:strRef>
              <c:f>('Anexa 6'!$D$194,'Anexa 6'!$F$194,'Anexa 6'!$H$194)</c:f>
              <c:strCache>
                <c:ptCount val="3"/>
                <c:pt idx="0">
                  <c:v>Suma total contracte</c:v>
                </c:pt>
                <c:pt idx="1">
                  <c:v>Suma total acorduri adiționale de majorare</c:v>
                </c:pt>
                <c:pt idx="2">
                  <c:v>Suma total acorduri adiționale de micșorare / reziliere</c:v>
                </c:pt>
              </c:strCache>
            </c:strRef>
          </c:cat>
          <c:val>
            <c:numRef>
              <c:f>('Anexa 6'!$D$184,'Anexa 6'!$F$184,'Anexa 6'!$H$184)</c:f>
              <c:numCache>
                <c:formatCode>#,##0.00</c:formatCode>
                <c:ptCount val="3"/>
                <c:pt idx="0">
                  <c:v>1092167619.4099998</c:v>
                </c:pt>
                <c:pt idx="1">
                  <c:v>9609634.5399999991</c:v>
                </c:pt>
                <c:pt idx="2">
                  <c:v>-44527051.319999956</c:v>
                </c:pt>
              </c:numCache>
            </c:numRef>
          </c:val>
          <c:extLst>
            <c:ext xmlns:c16="http://schemas.microsoft.com/office/drawing/2014/chart" uri="{C3380CC4-5D6E-409C-BE32-E72D297353CC}">
              <c16:uniqueId val="{00000006-0CF3-4570-B30C-603D4AB5E0B5}"/>
            </c:ext>
          </c:extLst>
        </c:ser>
        <c:dLbls>
          <c:showLegendKey val="0"/>
          <c:showVal val="0"/>
          <c:showCatName val="0"/>
          <c:showSerName val="0"/>
          <c:showPercent val="0"/>
          <c:showBubbleSize val="0"/>
          <c:showLeaderLines val="1"/>
        </c:dLbls>
        <c:firstSliceAng val="0"/>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doughnutChart>
        <c:varyColors val="1"/>
        <c:ser>
          <c:idx val="0"/>
          <c:order val="0"/>
          <c:spPr>
            <a:ln w="25400"/>
            <a:effectLst/>
          </c:spPr>
          <c:dPt>
            <c:idx val="0"/>
            <c:bubble3D val="0"/>
            <c:spPr>
              <a:solidFill>
                <a:schemeClr val="tx2">
                  <a:lumMod val="50000"/>
                </a:schemeClr>
              </a:solidFill>
              <a:ln w="25400" cap="flat" cmpd="sng" algn="ctr">
                <a:solidFill>
                  <a:schemeClr val="lt1"/>
                </a:solidFill>
                <a:prstDash val="solid"/>
                <a:round/>
              </a:ln>
              <a:effectLst/>
            </c:spPr>
            <c:extLst>
              <c:ext xmlns:c16="http://schemas.microsoft.com/office/drawing/2014/chart" uri="{C3380CC4-5D6E-409C-BE32-E72D297353CC}">
                <c16:uniqueId val="{00000001-6D92-4319-9477-D565F0502017}"/>
              </c:ext>
            </c:extLst>
          </c:dPt>
          <c:dPt>
            <c:idx val="1"/>
            <c:bubble3D val="0"/>
            <c:spPr>
              <a:solidFill>
                <a:schemeClr val="accent5">
                  <a:shade val="86000"/>
                </a:schemeClr>
              </a:solidFill>
              <a:ln w="25400" cap="flat" cmpd="sng" algn="ctr">
                <a:solidFill>
                  <a:schemeClr val="lt1"/>
                </a:solidFill>
                <a:prstDash val="solid"/>
                <a:round/>
              </a:ln>
              <a:effectLst/>
            </c:spPr>
            <c:extLst>
              <c:ext xmlns:c16="http://schemas.microsoft.com/office/drawing/2014/chart" uri="{C3380CC4-5D6E-409C-BE32-E72D297353CC}">
                <c16:uniqueId val="{00000003-6D92-4319-9477-D565F0502017}"/>
              </c:ext>
            </c:extLst>
          </c:dPt>
          <c:dPt>
            <c:idx val="2"/>
            <c:bubble3D val="0"/>
            <c:spPr>
              <a:solidFill>
                <a:schemeClr val="accent5">
                  <a:tint val="86000"/>
                </a:schemeClr>
              </a:solidFill>
              <a:ln w="25400" cap="flat" cmpd="sng" algn="ctr">
                <a:solidFill>
                  <a:schemeClr val="lt1"/>
                </a:solidFill>
                <a:prstDash val="solid"/>
                <a:round/>
              </a:ln>
              <a:effectLst/>
            </c:spPr>
            <c:extLst>
              <c:ext xmlns:c16="http://schemas.microsoft.com/office/drawing/2014/chart" uri="{C3380CC4-5D6E-409C-BE32-E72D297353CC}">
                <c16:uniqueId val="{00000005-6D92-4319-9477-D565F0502017}"/>
              </c:ext>
            </c:extLst>
          </c:dPt>
          <c:dPt>
            <c:idx val="3"/>
            <c:bubble3D val="0"/>
            <c:spPr>
              <a:solidFill>
                <a:schemeClr val="accent5">
                  <a:tint val="58000"/>
                </a:schemeClr>
              </a:solidFill>
              <a:ln w="25400" cap="flat" cmpd="sng" algn="ctr">
                <a:solidFill>
                  <a:schemeClr val="lt1"/>
                </a:solidFill>
                <a:prstDash val="solid"/>
                <a:round/>
              </a:ln>
              <a:effectLst/>
            </c:spPr>
            <c:extLst>
              <c:ext xmlns:c16="http://schemas.microsoft.com/office/drawing/2014/chart" uri="{C3380CC4-5D6E-409C-BE32-E72D297353CC}">
                <c16:uniqueId val="{00000007-6D92-4319-9477-D565F0502017}"/>
              </c:ext>
            </c:extLst>
          </c:dPt>
          <c:dLbls>
            <c:dLbl>
              <c:idx val="0"/>
              <c:layout>
                <c:manualLayout>
                  <c:x val="-0.34235335832143021"/>
                  <c:y val="0.11180747354828548"/>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7901581160963518"/>
                      <c:h val="0.1347231817230769"/>
                    </c:manualLayout>
                  </c15:layout>
                </c:ext>
                <c:ext xmlns:c16="http://schemas.microsoft.com/office/drawing/2014/chart" uri="{C3380CC4-5D6E-409C-BE32-E72D297353CC}">
                  <c16:uniqueId val="{00000001-6D92-4319-9477-D565F0502017}"/>
                </c:ext>
              </c:extLst>
            </c:dLbl>
            <c:dLbl>
              <c:idx val="1"/>
              <c:layout>
                <c:manualLayout>
                  <c:x val="-0.30120545731240833"/>
                  <c:y val="-0.14371730852279999"/>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6837899987740116"/>
                      <c:h val="0.1697634512898428"/>
                    </c:manualLayout>
                  </c15:layout>
                </c:ext>
                <c:ext xmlns:c16="http://schemas.microsoft.com/office/drawing/2014/chart" uri="{C3380CC4-5D6E-409C-BE32-E72D297353CC}">
                  <c16:uniqueId val="{00000003-6D92-4319-9477-D565F0502017}"/>
                </c:ext>
              </c:extLst>
            </c:dLbl>
            <c:dLbl>
              <c:idx val="2"/>
              <c:layout>
                <c:manualLayout>
                  <c:x val="0.37146116232215221"/>
                  <c:y val="-0.10109945656337647"/>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293250189264196"/>
                      <c:h val="0.17848484044781288"/>
                    </c:manualLayout>
                  </c15:layout>
                </c:ext>
                <c:ext xmlns:c16="http://schemas.microsoft.com/office/drawing/2014/chart" uri="{C3380CC4-5D6E-409C-BE32-E72D297353CC}">
                  <c16:uniqueId val="{00000005-6D92-4319-9477-D565F0502017}"/>
                </c:ext>
              </c:extLst>
            </c:dLbl>
            <c:dLbl>
              <c:idx val="3"/>
              <c:layout>
                <c:manualLayout>
                  <c:x val="0.24837899570572439"/>
                  <c:y val="0.60404048575025027"/>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8517187299344479"/>
                      <c:h val="0.18692985126087885"/>
                    </c:manualLayout>
                  </c15:layout>
                </c:ext>
                <c:ext xmlns:c16="http://schemas.microsoft.com/office/drawing/2014/chart" uri="{C3380CC4-5D6E-409C-BE32-E72D297353CC}">
                  <c16:uniqueId val="{00000007-6D92-4319-9477-D565F0502017}"/>
                </c:ext>
              </c:extLst>
            </c:dLbl>
            <c:numFmt formatCode="#,##0.00%;#,##0.00%;" sourceLinked="0"/>
            <c:spPr>
              <a:noFill/>
              <a:ln w="25400">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('Anexa 6'!$C$194,'Anexa 6'!$E$194,'Anexa 6'!$G$194,'Anexa 6'!$I$194)</c:f>
              <c:strCache>
                <c:ptCount val="4"/>
                <c:pt idx="0">
                  <c:v>Nr. total contracte</c:v>
                </c:pt>
                <c:pt idx="1">
                  <c:v>Nr. total acorduri adiționale de majorare</c:v>
                </c:pt>
                <c:pt idx="2">
                  <c:v>Nr. total acorduri adiționale de micșorare / reziliere</c:v>
                </c:pt>
                <c:pt idx="3">
                  <c:v>Alte acorduri adiționale</c:v>
                </c:pt>
              </c:strCache>
            </c:strRef>
          </c:cat>
          <c:val>
            <c:numRef>
              <c:f>('Anexa 6'!$C$184,'Anexa 6'!$E$184,'Anexa 6'!$G$184,'Anexa 6'!$I$184)</c:f>
              <c:numCache>
                <c:formatCode>General</c:formatCode>
                <c:ptCount val="4"/>
                <c:pt idx="0" formatCode="#,##0">
                  <c:v>4190</c:v>
                </c:pt>
                <c:pt idx="1">
                  <c:v>130</c:v>
                </c:pt>
                <c:pt idx="2">
                  <c:v>659</c:v>
                </c:pt>
                <c:pt idx="3">
                  <c:v>226</c:v>
                </c:pt>
              </c:numCache>
            </c:numRef>
          </c:val>
          <c:extLst>
            <c:ext xmlns:c16="http://schemas.microsoft.com/office/drawing/2014/chart" uri="{C3380CC4-5D6E-409C-BE32-E72D297353CC}">
              <c16:uniqueId val="{00000008-6D92-4319-9477-D565F0502017}"/>
            </c:ext>
          </c:extLst>
        </c:ser>
        <c:dLbls>
          <c:showLegendKey val="0"/>
          <c:showVal val="0"/>
          <c:showCatName val="0"/>
          <c:showSerName val="0"/>
          <c:showPercent val="0"/>
          <c:showBubbleSize val="0"/>
          <c:showLeaderLines val="1"/>
        </c:dLbls>
        <c:firstSliceAng val="43"/>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6335540465022"/>
          <c:y val="4.1903255582658755E-2"/>
          <c:w val="0.77941169498843965"/>
          <c:h val="0.88107093477779552"/>
        </c:manualLayout>
      </c:layout>
      <c:barChart>
        <c:barDir val="bar"/>
        <c:grouping val="clustered"/>
        <c:varyColors val="0"/>
        <c:ser>
          <c:idx val="0"/>
          <c:order val="0"/>
          <c:tx>
            <c:strRef>
              <c:f>'Anexa 6'!$B$191</c:f>
              <c:strCache>
                <c:ptCount val="1"/>
                <c:pt idx="0">
                  <c:v>% Bunuri</c:v>
                </c:pt>
              </c:strCache>
            </c:strRef>
          </c:tx>
          <c:spPr>
            <a:solidFill>
              <a:schemeClr val="tx2">
                <a:lumMod val="50000"/>
              </a:schemeClr>
            </a:solidFill>
            <a:ln>
              <a:solidFill>
                <a:schemeClr val="accent5">
                  <a:lumMod val="50000"/>
                </a:schemeClr>
              </a:solidFill>
            </a:ln>
            <a:effectLst/>
          </c:spPr>
          <c:invertIfNegative val="0"/>
          <c:dLbls>
            <c:spPr>
              <a:noFill/>
              <a:ln w="25400">
                <a:noFill/>
              </a:ln>
            </c:spPr>
            <c:txPr>
              <a:bodyPr wrap="square" lIns="38100" tIns="19050" rIns="38100" bIns="19050" anchor="ctr">
                <a:spAutoFit/>
              </a:bodyPr>
              <a:lstStyle/>
              <a:p>
                <a:pPr>
                  <a:defRPr lang="en-US" sz="1000" b="1" i="0" u="none" strike="noStrike" baseline="0">
                    <a:solidFill>
                      <a:srgbClr val="FFFFFF"/>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6'!$C$194:$K$194</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6'!$C$191:$K$191</c:f>
              <c:numCache>
                <c:formatCode>#,##0.00</c:formatCode>
                <c:ptCount val="9"/>
                <c:pt idx="0" formatCode="0.00">
                  <c:v>70.286396181384248</c:v>
                </c:pt>
                <c:pt idx="1">
                  <c:v>39.935585516225082</c:v>
                </c:pt>
                <c:pt idx="2" formatCode="0.00">
                  <c:v>40.769230769230766</c:v>
                </c:pt>
                <c:pt idx="3">
                  <c:v>13.288511073804061</c:v>
                </c:pt>
                <c:pt idx="4" formatCode="0.00">
                  <c:v>85.887708649468891</c:v>
                </c:pt>
                <c:pt idx="5">
                  <c:v>63.357070710246219</c:v>
                </c:pt>
                <c:pt idx="6" formatCode="0.00">
                  <c:v>68.141592920353986</c:v>
                </c:pt>
                <c:pt idx="7" formatCode="0.00">
                  <c:v>71.431316042267056</c:v>
                </c:pt>
                <c:pt idx="8">
                  <c:v>38.706965917056039</c:v>
                </c:pt>
              </c:numCache>
            </c:numRef>
          </c:val>
          <c:extLst>
            <c:ext xmlns:c16="http://schemas.microsoft.com/office/drawing/2014/chart" uri="{C3380CC4-5D6E-409C-BE32-E72D297353CC}">
              <c16:uniqueId val="{00000000-6044-4863-82F4-CBFE233032A6}"/>
            </c:ext>
          </c:extLst>
        </c:ser>
        <c:ser>
          <c:idx val="1"/>
          <c:order val="1"/>
          <c:tx>
            <c:strRef>
              <c:f>'Anexa 6'!$B$192</c:f>
              <c:strCache>
                <c:ptCount val="1"/>
                <c:pt idx="0">
                  <c:v>% Lucrări</c:v>
                </c:pt>
              </c:strCache>
            </c:strRef>
          </c:tx>
          <c:spPr>
            <a:solidFill>
              <a:schemeClr val="tx2">
                <a:lumMod val="20000"/>
                <a:lumOff val="80000"/>
              </a:schemeClr>
            </a:solidFill>
            <a:ln>
              <a:solidFill>
                <a:schemeClr val="accent5">
                  <a:lumMod val="50000"/>
                </a:schemeClr>
              </a:solidFill>
            </a:ln>
            <a:effectLst/>
          </c:spPr>
          <c:invertIfNegative val="0"/>
          <c:dLbls>
            <c:dLbl>
              <c:idx val="0"/>
              <c:layout>
                <c:manualLayout>
                  <c:x val="2.3199276493039512E-3"/>
                  <c:y val="1.28993098158263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4-4863-82F4-CBFE233032A6}"/>
                </c:ext>
              </c:extLst>
            </c:dLbl>
            <c:dLbl>
              <c:idx val="4"/>
              <c:layout>
                <c:manualLayout>
                  <c:x val="-1.5816634692691221E-3"/>
                  <c:y val="-9.459384589321584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4-4863-82F4-CBFE233032A6}"/>
                </c:ext>
              </c:extLst>
            </c:dLbl>
            <c:dLbl>
              <c:idx val="7"/>
              <c:layout>
                <c:manualLayout>
                  <c:x val="-4.4803886229095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4-4863-82F4-CBFE233032A6}"/>
                </c:ext>
              </c:extLst>
            </c:dLbl>
            <c:spPr>
              <a:noFill/>
              <a:ln w="25400">
                <a:noFill/>
              </a:ln>
            </c:spPr>
            <c:txPr>
              <a:bodyPr wrap="square" lIns="38100" tIns="19050" rIns="38100" bIns="19050" anchor="ctr">
                <a:spAutoFit/>
              </a:bodyPr>
              <a:lstStyle/>
              <a:p>
                <a:pPr>
                  <a:defRPr lang="en-US" sz="1000" b="1" i="0" u="none" strike="noStrike" baseline="0">
                    <a:solidFill>
                      <a:sysClr val="windowText" lastClr="000000"/>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6'!$C$194:$K$194</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6'!$C$192:$K$192</c:f>
              <c:numCache>
                <c:formatCode>#,##0.00</c:formatCode>
                <c:ptCount val="9"/>
                <c:pt idx="0" formatCode="0.00">
                  <c:v>20.143198090692124</c:v>
                </c:pt>
                <c:pt idx="1">
                  <c:v>49.211016890460954</c:v>
                </c:pt>
                <c:pt idx="2" formatCode="0.00">
                  <c:v>46.92307692307692</c:v>
                </c:pt>
                <c:pt idx="3">
                  <c:v>75.201814594709859</c:v>
                </c:pt>
                <c:pt idx="4" formatCode="0.00">
                  <c:v>6.3732928679817906</c:v>
                </c:pt>
                <c:pt idx="5">
                  <c:v>20.552772255748845</c:v>
                </c:pt>
                <c:pt idx="6" formatCode="0.00">
                  <c:v>26.991150442477878</c:v>
                </c:pt>
                <c:pt idx="7" formatCode="0.00">
                  <c:v>19.365994236311238</c:v>
                </c:pt>
                <c:pt idx="8">
                  <c:v>50.654222286058129</c:v>
                </c:pt>
              </c:numCache>
            </c:numRef>
          </c:val>
          <c:extLst>
            <c:ext xmlns:c16="http://schemas.microsoft.com/office/drawing/2014/chart" uri="{C3380CC4-5D6E-409C-BE32-E72D297353CC}">
              <c16:uniqueId val="{00000004-6044-4863-82F4-CBFE233032A6}"/>
            </c:ext>
          </c:extLst>
        </c:ser>
        <c:ser>
          <c:idx val="2"/>
          <c:order val="2"/>
          <c:tx>
            <c:strRef>
              <c:f>'Anexa 6'!$B$193</c:f>
              <c:strCache>
                <c:ptCount val="1"/>
                <c:pt idx="0">
                  <c:v>% Servicii</c:v>
                </c:pt>
              </c:strCache>
            </c:strRef>
          </c:tx>
          <c:spPr>
            <a:solidFill>
              <a:srgbClr val="92D050"/>
            </a:solidFill>
            <a:ln>
              <a:solidFill>
                <a:schemeClr val="accent5">
                  <a:lumMod val="50000"/>
                </a:schemeClr>
              </a:solidFill>
            </a:ln>
          </c:spPr>
          <c:invertIfNegative val="0"/>
          <c:dLbls>
            <c:dLbl>
              <c:idx val="0"/>
              <c:layout>
                <c:manualLayout>
                  <c:x val="-9.5085281407274235E-4"/>
                  <c:y val="-9.459384589321584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44-4863-82F4-CBFE233032A6}"/>
                </c:ext>
              </c:extLst>
            </c:dLbl>
            <c:dLbl>
              <c:idx val="2"/>
              <c:layout>
                <c:manualLayout>
                  <c:x val="-3.72135950280269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44-4863-82F4-CBFE233032A6}"/>
                </c:ext>
              </c:extLst>
            </c:dLbl>
            <c:dLbl>
              <c:idx val="3"/>
              <c:layout>
                <c:manualLayout>
                  <c:x val="-5.8249475572310218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44-4863-82F4-CBFE233032A6}"/>
                </c:ext>
              </c:extLst>
            </c:dLbl>
            <c:dLbl>
              <c:idx val="4"/>
              <c:layout>
                <c:manualLayout>
                  <c:x val="-3.0663566844156506E-3"/>
                  <c:y val="-1.28993098158263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44-4863-82F4-CBFE233032A6}"/>
                </c:ext>
              </c:extLst>
            </c:dLbl>
            <c:dLbl>
              <c:idx val="5"/>
              <c:layout>
                <c:manualLayout>
                  <c:x val="-3.42823112547588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44-4863-82F4-CBFE233032A6}"/>
                </c:ext>
              </c:extLst>
            </c:dLbl>
            <c:spPr>
              <a:noFill/>
              <a:ln w="25400">
                <a:noFill/>
              </a:ln>
            </c:spPr>
            <c:txPr>
              <a:bodyPr wrap="square" lIns="38100" tIns="19050" rIns="38100" bIns="19050" anchor="ctr">
                <a:spAutoFit/>
              </a:bodyPr>
              <a:lstStyle/>
              <a:p>
                <a:pPr>
                  <a:defRPr lang="en-US" sz="10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6'!$C$194:$K$194</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6'!$C$193:$K$193</c:f>
              <c:numCache>
                <c:formatCode>#,##0.00</c:formatCode>
                <c:ptCount val="9"/>
                <c:pt idx="0" formatCode="0.00">
                  <c:v>9.5704057279236281</c:v>
                </c:pt>
                <c:pt idx="1">
                  <c:v>10.853397593314027</c:v>
                </c:pt>
                <c:pt idx="2" formatCode="0.00">
                  <c:v>12.307692307692308</c:v>
                </c:pt>
                <c:pt idx="3">
                  <c:v>11.509674331486075</c:v>
                </c:pt>
                <c:pt idx="4" formatCode="0.00">
                  <c:v>7.7389984825493174</c:v>
                </c:pt>
                <c:pt idx="5">
                  <c:v>16.090157034005024</c:v>
                </c:pt>
                <c:pt idx="6" formatCode="0.00">
                  <c:v>4.8672566371681416</c:v>
                </c:pt>
                <c:pt idx="7" formatCode="0.00">
                  <c:v>9.2026897214217094</c:v>
                </c:pt>
                <c:pt idx="8">
                  <c:v>10.638811796885848</c:v>
                </c:pt>
              </c:numCache>
            </c:numRef>
          </c:val>
          <c:extLst>
            <c:ext xmlns:c16="http://schemas.microsoft.com/office/drawing/2014/chart" uri="{C3380CC4-5D6E-409C-BE32-E72D297353CC}">
              <c16:uniqueId val="{0000000A-6044-4863-82F4-CBFE233032A6}"/>
            </c:ext>
          </c:extLst>
        </c:ser>
        <c:dLbls>
          <c:showLegendKey val="0"/>
          <c:showVal val="0"/>
          <c:showCatName val="0"/>
          <c:showSerName val="0"/>
          <c:showPercent val="0"/>
          <c:showBubbleSize val="0"/>
        </c:dLbls>
        <c:gapWidth val="30"/>
        <c:axId val="171855232"/>
        <c:axId val="171869312"/>
      </c:barChart>
      <c:catAx>
        <c:axId val="171855232"/>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nchor="ctr" anchorCtr="1"/>
          <a:lstStyle/>
          <a:p>
            <a:pPr>
              <a:defRPr lang="en-US" sz="1000" b="0" i="0" u="none" strike="noStrike" baseline="0">
                <a:solidFill>
                  <a:schemeClr val="tx2">
                    <a:lumMod val="75000"/>
                  </a:schemeClr>
                </a:solidFill>
                <a:latin typeface="Calibri"/>
                <a:ea typeface="Calibri"/>
                <a:cs typeface="Calibri"/>
              </a:defRPr>
            </a:pPr>
            <a:endParaRPr lang="en-US"/>
          </a:p>
        </c:txPr>
        <c:crossAx val="171869312"/>
        <c:crosses val="autoZero"/>
        <c:auto val="1"/>
        <c:lblAlgn val="ctr"/>
        <c:lblOffset val="100"/>
        <c:noMultiLvlLbl val="0"/>
      </c:catAx>
      <c:valAx>
        <c:axId val="171869312"/>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one"/>
        <c:crossAx val="171855232"/>
        <c:crosses val="autoZero"/>
        <c:crossBetween val="between"/>
      </c:valAx>
      <c:spPr>
        <a:noFill/>
        <a:ln w="25400">
          <a:noFill/>
        </a:ln>
      </c:spPr>
    </c:plotArea>
    <c:legend>
      <c:legendPos val="b"/>
      <c:layout>
        <c:manualLayout>
          <c:xMode val="edge"/>
          <c:yMode val="edge"/>
          <c:x val="0.37746511415802758"/>
          <c:y val="0.9647140780317176"/>
          <c:w val="0.32462053729770579"/>
          <c:h val="2.3491281021924812E-2"/>
        </c:manualLayout>
      </c:layout>
      <c:overlay val="0"/>
      <c:spPr>
        <a:noFill/>
        <a:ln w="25400">
          <a:noFill/>
        </a:ln>
      </c:spPr>
      <c:txPr>
        <a:bodyPr/>
        <a:lstStyle/>
        <a:p>
          <a:pPr>
            <a:defRPr lang="en-US" sz="1200" b="1" i="0" u="none" strike="noStrike" baseline="0">
              <a:solidFill>
                <a:schemeClr val="tx2">
                  <a:lumMod val="7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doughnutChart>
        <c:varyColors val="1"/>
        <c:ser>
          <c:idx val="0"/>
          <c:order val="0"/>
          <c:spPr>
            <a:ln w="25400">
              <a:solidFill>
                <a:schemeClr val="bg1"/>
              </a:solidFill>
            </a:ln>
          </c:spPr>
          <c:dPt>
            <c:idx val="0"/>
            <c:bubble3D val="0"/>
            <c:spPr>
              <a:solidFill>
                <a:schemeClr val="tx2">
                  <a:lumMod val="50000"/>
                </a:schemeClr>
              </a:solidFill>
              <a:ln w="25400" cap="flat" cmpd="sng" algn="ctr">
                <a:solidFill>
                  <a:schemeClr val="bg1"/>
                </a:solidFill>
                <a:prstDash val="solid"/>
                <a:round/>
              </a:ln>
              <a:effectLst/>
            </c:spPr>
            <c:extLst>
              <c:ext xmlns:c16="http://schemas.microsoft.com/office/drawing/2014/chart" uri="{C3380CC4-5D6E-409C-BE32-E72D297353CC}">
                <c16:uniqueId val="{00000001-A121-4AD7-9F7D-8A6A0310C8E3}"/>
              </c:ext>
            </c:extLst>
          </c:dPt>
          <c:dPt>
            <c:idx val="1"/>
            <c:bubble3D val="0"/>
            <c:spPr>
              <a:solidFill>
                <a:schemeClr val="accent5"/>
              </a:solidFill>
              <a:ln w="25400" cap="flat" cmpd="sng" algn="ctr">
                <a:solidFill>
                  <a:schemeClr val="bg1"/>
                </a:solidFill>
                <a:prstDash val="solid"/>
                <a:round/>
              </a:ln>
              <a:effectLst/>
            </c:spPr>
            <c:extLst>
              <c:ext xmlns:c16="http://schemas.microsoft.com/office/drawing/2014/chart" uri="{C3380CC4-5D6E-409C-BE32-E72D297353CC}">
                <c16:uniqueId val="{00000003-A121-4AD7-9F7D-8A6A0310C8E3}"/>
              </c:ext>
            </c:extLst>
          </c:dPt>
          <c:dPt>
            <c:idx val="2"/>
            <c:bubble3D val="0"/>
            <c:spPr>
              <a:solidFill>
                <a:schemeClr val="accent5">
                  <a:tint val="65000"/>
                </a:schemeClr>
              </a:solidFill>
              <a:ln w="25400" cap="flat" cmpd="sng" algn="ctr">
                <a:solidFill>
                  <a:schemeClr val="bg1"/>
                </a:solidFill>
                <a:prstDash val="solid"/>
                <a:round/>
              </a:ln>
              <a:effectLst/>
            </c:spPr>
            <c:extLst>
              <c:ext xmlns:c16="http://schemas.microsoft.com/office/drawing/2014/chart" uri="{C3380CC4-5D6E-409C-BE32-E72D297353CC}">
                <c16:uniqueId val="{00000005-A121-4AD7-9F7D-8A6A0310C8E3}"/>
              </c:ext>
            </c:extLst>
          </c:dPt>
          <c:dLbls>
            <c:dLbl>
              <c:idx val="0"/>
              <c:layout>
                <c:manualLayout>
                  <c:x val="0.35732432138793108"/>
                  <c:y val="0.10358317817603357"/>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6861041062677621"/>
                      <c:h val="0.14423244234600532"/>
                    </c:manualLayout>
                  </c15:layout>
                </c:ext>
                <c:ext xmlns:c16="http://schemas.microsoft.com/office/drawing/2014/chart" uri="{C3380CC4-5D6E-409C-BE32-E72D297353CC}">
                  <c16:uniqueId val="{00000001-A121-4AD7-9F7D-8A6A0310C8E3}"/>
                </c:ext>
              </c:extLst>
            </c:dLbl>
            <c:dLbl>
              <c:idx val="1"/>
              <c:layout>
                <c:manualLayout>
                  <c:x val="-0.35014588567187721"/>
                  <c:y val="-9.402880822557752E-2"/>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5239705184486094"/>
                      <c:h val="0.23178769535544244"/>
                    </c:manualLayout>
                  </c15:layout>
                </c:ext>
                <c:ext xmlns:c16="http://schemas.microsoft.com/office/drawing/2014/chart" uri="{C3380CC4-5D6E-409C-BE32-E72D297353CC}">
                  <c16:uniqueId val="{00000003-A121-4AD7-9F7D-8A6A0310C8E3}"/>
                </c:ext>
              </c:extLst>
            </c:dLbl>
            <c:dLbl>
              <c:idx val="2"/>
              <c:layout>
                <c:manualLayout>
                  <c:x val="0.41094007403681787"/>
                  <c:y val="-8.0088930873657371E-2"/>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002236908050605"/>
                      <c:h val="0.27507197335356032"/>
                    </c:manualLayout>
                  </c15:layout>
                </c:ext>
                <c:ext xmlns:c16="http://schemas.microsoft.com/office/drawing/2014/chart" uri="{C3380CC4-5D6E-409C-BE32-E72D297353CC}">
                  <c16:uniqueId val="{00000005-A121-4AD7-9F7D-8A6A0310C8E3}"/>
                </c:ext>
              </c:extLst>
            </c:dLbl>
            <c:numFmt formatCode="#,##0.00%;#,##0.00%;" sourceLinked="0"/>
            <c:spPr>
              <a:noFill/>
              <a:ln w="25400">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('Anexa 7'!$D$96,'Anexa 7'!$F$96,'Anexa 7'!$H$96)</c:f>
              <c:strCache>
                <c:ptCount val="3"/>
                <c:pt idx="0">
                  <c:v>Suma total contracte</c:v>
                </c:pt>
                <c:pt idx="1">
                  <c:v>Suma total acorduri adiționale de majorare</c:v>
                </c:pt>
                <c:pt idx="2">
                  <c:v>Suma total acorduri adiționale de micșorare / reziliere</c:v>
                </c:pt>
              </c:strCache>
            </c:strRef>
          </c:cat>
          <c:val>
            <c:numRef>
              <c:f>('Anexa 7'!$D$86,'Anexa 7'!$F$86,'Anexa 7'!$H$86)</c:f>
              <c:numCache>
                <c:formatCode>#,##0.00</c:formatCode>
                <c:ptCount val="3"/>
                <c:pt idx="0">
                  <c:v>811471528.76999986</c:v>
                </c:pt>
                <c:pt idx="1">
                  <c:v>1514974.3499999999</c:v>
                </c:pt>
                <c:pt idx="2">
                  <c:v>-10630172.91</c:v>
                </c:pt>
              </c:numCache>
            </c:numRef>
          </c:val>
          <c:extLst>
            <c:ext xmlns:c16="http://schemas.microsoft.com/office/drawing/2014/chart" uri="{C3380CC4-5D6E-409C-BE32-E72D297353CC}">
              <c16:uniqueId val="{00000006-A121-4AD7-9F7D-8A6A0310C8E3}"/>
            </c:ext>
          </c:extLst>
        </c:ser>
        <c:dLbls>
          <c:showLegendKey val="0"/>
          <c:showVal val="0"/>
          <c:showCatName val="0"/>
          <c:showSerName val="0"/>
          <c:showPercent val="0"/>
          <c:showBubbleSize val="0"/>
          <c:showLeaderLines val="1"/>
        </c:dLbls>
        <c:firstSliceAng val="0"/>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325688546573612"/>
          <c:y val="0.10062709903197586"/>
          <c:w val="0.81095347797682493"/>
          <c:h val="0.7987455761578226"/>
        </c:manualLayout>
      </c:layout>
      <c:doughnutChart>
        <c:varyColors val="1"/>
        <c:ser>
          <c:idx val="0"/>
          <c:order val="0"/>
          <c:spPr>
            <a:ln w="25400"/>
          </c:spPr>
          <c:dPt>
            <c:idx val="0"/>
            <c:bubble3D val="0"/>
            <c:spPr>
              <a:solidFill>
                <a:schemeClr val="tx2">
                  <a:lumMod val="50000"/>
                </a:schemeClr>
              </a:solidFill>
              <a:ln w="25400" cap="flat" cmpd="sng" algn="ctr">
                <a:solidFill>
                  <a:schemeClr val="lt1"/>
                </a:solidFill>
                <a:prstDash val="solid"/>
                <a:round/>
              </a:ln>
              <a:effectLst/>
            </c:spPr>
            <c:extLst>
              <c:ext xmlns:c16="http://schemas.microsoft.com/office/drawing/2014/chart" uri="{C3380CC4-5D6E-409C-BE32-E72D297353CC}">
                <c16:uniqueId val="{00000001-8A58-42B9-A9BA-16A61DBBAB93}"/>
              </c:ext>
            </c:extLst>
          </c:dPt>
          <c:dPt>
            <c:idx val="1"/>
            <c:bubble3D val="0"/>
            <c:spPr>
              <a:solidFill>
                <a:schemeClr val="accent5">
                  <a:shade val="86000"/>
                </a:schemeClr>
              </a:solidFill>
              <a:ln w="25400" cap="flat" cmpd="sng" algn="ctr">
                <a:solidFill>
                  <a:schemeClr val="lt1"/>
                </a:solidFill>
                <a:prstDash val="solid"/>
                <a:round/>
              </a:ln>
              <a:effectLst/>
            </c:spPr>
            <c:extLst>
              <c:ext xmlns:c16="http://schemas.microsoft.com/office/drawing/2014/chart" uri="{C3380CC4-5D6E-409C-BE32-E72D297353CC}">
                <c16:uniqueId val="{00000003-8A58-42B9-A9BA-16A61DBBAB93}"/>
              </c:ext>
            </c:extLst>
          </c:dPt>
          <c:dPt>
            <c:idx val="2"/>
            <c:bubble3D val="0"/>
            <c:spPr>
              <a:solidFill>
                <a:schemeClr val="tx2">
                  <a:lumMod val="60000"/>
                  <a:lumOff val="40000"/>
                </a:schemeClr>
              </a:solidFill>
              <a:ln w="25400" cap="flat" cmpd="sng" algn="ctr">
                <a:solidFill>
                  <a:schemeClr val="lt1"/>
                </a:solidFill>
                <a:prstDash val="solid"/>
                <a:round/>
              </a:ln>
              <a:effectLst/>
            </c:spPr>
            <c:extLst>
              <c:ext xmlns:c16="http://schemas.microsoft.com/office/drawing/2014/chart" uri="{C3380CC4-5D6E-409C-BE32-E72D297353CC}">
                <c16:uniqueId val="{00000005-8A58-42B9-A9BA-16A61DBBAB93}"/>
              </c:ext>
            </c:extLst>
          </c:dPt>
          <c:dPt>
            <c:idx val="3"/>
            <c:bubble3D val="0"/>
            <c:spPr>
              <a:solidFill>
                <a:schemeClr val="accent5">
                  <a:tint val="58000"/>
                </a:schemeClr>
              </a:solidFill>
              <a:ln w="25400" cap="flat" cmpd="sng" algn="ctr">
                <a:solidFill>
                  <a:schemeClr val="lt1"/>
                </a:solidFill>
                <a:prstDash val="solid"/>
                <a:round/>
              </a:ln>
              <a:effectLst/>
            </c:spPr>
            <c:extLst>
              <c:ext xmlns:c16="http://schemas.microsoft.com/office/drawing/2014/chart" uri="{C3380CC4-5D6E-409C-BE32-E72D297353CC}">
                <c16:uniqueId val="{00000007-8A58-42B9-A9BA-16A61DBBAB93}"/>
              </c:ext>
            </c:extLst>
          </c:dPt>
          <c:dLbls>
            <c:dLbl>
              <c:idx val="0"/>
              <c:layout>
                <c:manualLayout>
                  <c:x val="-0.37714036837098419"/>
                  <c:y val="0.13210306776169109"/>
                </c:manualLayout>
              </c:layout>
              <c:numFmt formatCode="#,##0.00%;#,##0.00%;" sourceLinked="0"/>
              <c:spPr>
                <a:noFill/>
                <a:ln w="25400">
                  <a:noFill/>
                </a:ln>
                <a:effectLst/>
              </c:spPr>
              <c:txPr>
                <a:bodyPr rot="0" spcFirstLastPara="1" vertOverflow="ellipsis" vert="horz" wrap="square" lIns="38100" tIns="19050" rIns="38100" bIns="19050" anchor="ctr" anchorCtr="0">
                  <a:sp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5335809006406951"/>
                      <c:h val="0.11568131402929471"/>
                    </c:manualLayout>
                  </c15:layout>
                </c:ext>
                <c:ext xmlns:c16="http://schemas.microsoft.com/office/drawing/2014/chart" uri="{C3380CC4-5D6E-409C-BE32-E72D297353CC}">
                  <c16:uniqueId val="{00000001-8A58-42B9-A9BA-16A61DBBAB93}"/>
                </c:ext>
              </c:extLst>
            </c:dLbl>
            <c:dLbl>
              <c:idx val="1"/>
              <c:layout>
                <c:manualLayout>
                  <c:x val="-0.45631041487046936"/>
                  <c:y val="-0.12773163941954177"/>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5729968251785118"/>
                      <c:h val="0.20472034544069087"/>
                    </c:manualLayout>
                  </c15:layout>
                </c:ext>
                <c:ext xmlns:c16="http://schemas.microsoft.com/office/drawing/2014/chart" uri="{C3380CC4-5D6E-409C-BE32-E72D297353CC}">
                  <c16:uniqueId val="{00000003-8A58-42B9-A9BA-16A61DBBAB93}"/>
                </c:ext>
              </c:extLst>
            </c:dLbl>
            <c:dLbl>
              <c:idx val="2"/>
              <c:layout>
                <c:manualLayout>
                  <c:x val="0.27690460635651987"/>
                  <c:y val="-9.9337792453362689E-2"/>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6893305367396758"/>
                      <c:h val="0.25169102249315606"/>
                    </c:manualLayout>
                  </c15:layout>
                </c:ext>
                <c:ext xmlns:c16="http://schemas.microsoft.com/office/drawing/2014/chart" uri="{C3380CC4-5D6E-409C-BE32-E72D297353CC}">
                  <c16:uniqueId val="{00000005-8A58-42B9-A9BA-16A61DBBAB93}"/>
                </c:ext>
              </c:extLst>
            </c:dLbl>
            <c:dLbl>
              <c:idx val="3"/>
              <c:layout>
                <c:manualLayout>
                  <c:x val="0.23660741097319171"/>
                  <c:y val="0.66066028843169111"/>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6375270776742427"/>
                      <c:h val="0.16157909293596365"/>
                    </c:manualLayout>
                  </c15:layout>
                </c:ext>
                <c:ext xmlns:c16="http://schemas.microsoft.com/office/drawing/2014/chart" uri="{C3380CC4-5D6E-409C-BE32-E72D297353CC}">
                  <c16:uniqueId val="{00000007-8A58-42B9-A9BA-16A61DBBAB93}"/>
                </c:ext>
              </c:extLst>
            </c:dLbl>
            <c:numFmt formatCode="#,##0.00%;#,##0.00%;" sourceLinked="0"/>
            <c:spPr>
              <a:noFill/>
              <a:ln w="25400">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('Anexa 7'!$C$96,'Anexa 7'!$E$96,'Anexa 7'!$G$96,'Anexa 7'!$I$96)</c:f>
              <c:strCache>
                <c:ptCount val="4"/>
                <c:pt idx="0">
                  <c:v>Nr. total contracte</c:v>
                </c:pt>
                <c:pt idx="1">
                  <c:v>Nr. total acorduri adiționale de majorare</c:v>
                </c:pt>
                <c:pt idx="2">
                  <c:v>Nr. total acorduri adiționale de micșorare / reziliere</c:v>
                </c:pt>
                <c:pt idx="3">
                  <c:v>Alte acorduri adiționale</c:v>
                </c:pt>
              </c:strCache>
            </c:strRef>
          </c:cat>
          <c:val>
            <c:numRef>
              <c:f>('Anexa 7'!$C$86,'Anexa 7'!$E$86,'Anexa 7'!$G$86,'Anexa 7'!$I$86)</c:f>
              <c:numCache>
                <c:formatCode>General</c:formatCode>
                <c:ptCount val="4"/>
                <c:pt idx="0">
                  <c:v>504</c:v>
                </c:pt>
                <c:pt idx="1">
                  <c:v>22</c:v>
                </c:pt>
                <c:pt idx="2">
                  <c:v>30</c:v>
                </c:pt>
                <c:pt idx="3">
                  <c:v>9</c:v>
                </c:pt>
              </c:numCache>
            </c:numRef>
          </c:val>
          <c:extLst>
            <c:ext xmlns:c16="http://schemas.microsoft.com/office/drawing/2014/chart" uri="{C3380CC4-5D6E-409C-BE32-E72D297353CC}">
              <c16:uniqueId val="{00000008-8A58-42B9-A9BA-16A61DBBAB93}"/>
            </c:ext>
          </c:extLst>
        </c:ser>
        <c:dLbls>
          <c:showLegendKey val="0"/>
          <c:showVal val="0"/>
          <c:showCatName val="0"/>
          <c:showSerName val="0"/>
          <c:showPercent val="0"/>
          <c:showBubbleSize val="0"/>
          <c:showLeaderLines val="1"/>
        </c:dLbls>
        <c:firstSliceAng val="29"/>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91371200331092"/>
          <c:y val="4.0613294245045152E-2"/>
          <c:w val="0.77941169498843965"/>
          <c:h val="0.88107093477779552"/>
        </c:manualLayout>
      </c:layout>
      <c:barChart>
        <c:barDir val="bar"/>
        <c:grouping val="clustered"/>
        <c:varyColors val="0"/>
        <c:ser>
          <c:idx val="0"/>
          <c:order val="0"/>
          <c:tx>
            <c:strRef>
              <c:f>'Anexa 7'!$B$93</c:f>
              <c:strCache>
                <c:ptCount val="1"/>
                <c:pt idx="0">
                  <c:v>% Bunuri</c:v>
                </c:pt>
              </c:strCache>
            </c:strRef>
          </c:tx>
          <c:spPr>
            <a:solidFill>
              <a:schemeClr val="tx2">
                <a:lumMod val="50000"/>
              </a:schemeClr>
            </a:solidFill>
            <a:ln>
              <a:solidFill>
                <a:schemeClr val="accent5">
                  <a:lumMod val="50000"/>
                </a:schemeClr>
              </a:solidFill>
            </a:ln>
          </c:spPr>
          <c:invertIfNegative val="0"/>
          <c:dLbls>
            <c:dLbl>
              <c:idx val="0"/>
              <c:spPr>
                <a:noFill/>
                <a:ln>
                  <a:noFill/>
                </a:ln>
                <a:effectLst/>
              </c:spPr>
              <c:txPr>
                <a:bodyPr wrap="square" lIns="38100" tIns="19050" rIns="38100" bIns="19050" anchor="ctr">
                  <a:spAutoFit/>
                </a:bodyPr>
                <a:lstStyle/>
                <a:p>
                  <a:pPr>
                    <a:defRPr lang="en-US" sz="1000" b="1">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754E-49A5-B030-D4368D2625D2}"/>
                </c:ext>
              </c:extLst>
            </c:dLbl>
            <c:dLbl>
              <c:idx val="1"/>
              <c:spPr>
                <a:noFill/>
                <a:ln>
                  <a:noFill/>
                </a:ln>
                <a:effectLst/>
              </c:spPr>
              <c:txPr>
                <a:bodyPr wrap="square" lIns="38100" tIns="19050" rIns="38100" bIns="19050" anchor="ctr">
                  <a:spAutoFit/>
                </a:bodyPr>
                <a:lstStyle/>
                <a:p>
                  <a:pPr>
                    <a:defRPr lang="en-US" sz="1000" b="1">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754E-49A5-B030-D4368D2625D2}"/>
                </c:ext>
              </c:extLst>
            </c:dLbl>
            <c:dLbl>
              <c:idx val="2"/>
              <c:spPr>
                <a:noFill/>
                <a:ln>
                  <a:noFill/>
                </a:ln>
                <a:effectLst/>
              </c:spPr>
              <c:txPr>
                <a:bodyPr wrap="square" lIns="38100" tIns="19050" rIns="38100" bIns="19050" anchor="ctr">
                  <a:spAutoFit/>
                </a:bodyPr>
                <a:lstStyle/>
                <a:p>
                  <a:pPr>
                    <a:defRPr lang="en-US" sz="1000" b="1">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754E-49A5-B030-D4368D2625D2}"/>
                </c:ext>
              </c:extLst>
            </c:dLbl>
            <c:dLbl>
              <c:idx val="3"/>
              <c:layout>
                <c:manualLayout>
                  <c:x val="-2.60155407393135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C5-4898-AF91-3D13132A8CBD}"/>
                </c:ext>
              </c:extLst>
            </c:dLbl>
            <c:dLbl>
              <c:idx val="4"/>
              <c:layout>
                <c:manualLayout>
                  <c:x val="-9.1745331810078707E-4"/>
                  <c:y val="0"/>
                </c:manualLayout>
              </c:layout>
              <c:spPr>
                <a:noFill/>
                <a:ln>
                  <a:noFill/>
                </a:ln>
                <a:effectLst/>
              </c:spPr>
              <c:txPr>
                <a:bodyPr wrap="square" lIns="38100" tIns="19050" rIns="38100" bIns="19050" anchor="ctr">
                  <a:spAutoFit/>
                </a:bodyPr>
                <a:lstStyle/>
                <a:p>
                  <a:pPr>
                    <a:defRPr lang="en-US" sz="1000" b="1">
                      <a:solidFill>
                        <a:sysClr val="windowText" lastClr="000000"/>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C5-4898-AF91-3D13132A8CBD}"/>
                </c:ext>
              </c:extLst>
            </c:dLbl>
            <c:dLbl>
              <c:idx val="5"/>
              <c:layout>
                <c:manualLayout>
                  <c:x val="-4.46841283323444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C5-4898-AF91-3D13132A8CBD}"/>
                </c:ext>
              </c:extLst>
            </c:dLbl>
            <c:dLbl>
              <c:idx val="6"/>
              <c:layout>
                <c:manualLayout>
                  <c:x val="-6.0738425738019824E-2"/>
                  <c:y val="4.8618786222431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C5-4898-AF91-3D13132A8CBD}"/>
                </c:ext>
              </c:extLst>
            </c:dLbl>
            <c:dLbl>
              <c:idx val="7"/>
              <c:spPr>
                <a:noFill/>
                <a:ln>
                  <a:noFill/>
                </a:ln>
                <a:effectLst/>
              </c:spPr>
              <c:txPr>
                <a:bodyPr wrap="square" lIns="38100" tIns="19050" rIns="38100" bIns="19050" anchor="ctr">
                  <a:spAutoFit/>
                </a:bodyPr>
                <a:lstStyle/>
                <a:p>
                  <a:pPr>
                    <a:defRPr lang="en-US" sz="1000" b="1">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754E-49A5-B030-D4368D2625D2}"/>
                </c:ext>
              </c:extLst>
            </c:dLbl>
            <c:dLbl>
              <c:idx val="8"/>
              <c:spPr>
                <a:noFill/>
                <a:ln>
                  <a:noFill/>
                </a:ln>
                <a:effectLst/>
              </c:spPr>
              <c:txPr>
                <a:bodyPr wrap="square" lIns="38100" tIns="19050" rIns="38100" bIns="19050" anchor="ctr">
                  <a:spAutoFit/>
                </a:bodyPr>
                <a:lstStyle/>
                <a:p>
                  <a:pPr>
                    <a:defRPr lang="en-US" sz="1000" b="1">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4-754E-49A5-B030-D4368D2625D2}"/>
                </c:ext>
              </c:extLst>
            </c:dLbl>
            <c:spPr>
              <a:noFill/>
              <a:ln>
                <a:noFill/>
              </a:ln>
              <a:effectLst/>
            </c:spPr>
            <c:txPr>
              <a:bodyPr wrap="square" lIns="38100" tIns="19050" rIns="38100" bIns="19050" anchor="ctr">
                <a:spAutoFit/>
              </a:bodyPr>
              <a:lstStyle/>
              <a:p>
                <a:pPr>
                  <a:defRPr lang="en-US" sz="1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'Anexa 7'!$C$96:$K$96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7'!$C$93:$K$93</c:f>
              <c:numCache>
                <c:formatCode>#,##0.00</c:formatCode>
                <c:ptCount val="9"/>
                <c:pt idx="0" formatCode="0.00">
                  <c:v>27.976190476190474</c:v>
                </c:pt>
                <c:pt idx="1">
                  <c:v>20.092542855710331</c:v>
                </c:pt>
                <c:pt idx="2" formatCode="0.00">
                  <c:v>9.0909090909090917</c:v>
                </c:pt>
                <c:pt idx="3">
                  <c:v>7.4753740880167383</c:v>
                </c:pt>
                <c:pt idx="4" formatCode="0.00">
                  <c:v>3.3333333333333335</c:v>
                </c:pt>
                <c:pt idx="5">
                  <c:v>0.23929996450076557</c:v>
                </c:pt>
                <c:pt idx="6" formatCode="0.00">
                  <c:v>0</c:v>
                </c:pt>
                <c:pt idx="7" formatCode="0.00">
                  <c:v>25.486725663716815</c:v>
                </c:pt>
                <c:pt idx="8">
                  <c:v>20.33174919144756</c:v>
                </c:pt>
              </c:numCache>
            </c:numRef>
          </c:val>
          <c:extLst>
            <c:ext xmlns:c16="http://schemas.microsoft.com/office/drawing/2014/chart" uri="{C3380CC4-5D6E-409C-BE32-E72D297353CC}">
              <c16:uniqueId val="{00000009-71C5-4898-AF91-3D13132A8CBD}"/>
            </c:ext>
          </c:extLst>
        </c:ser>
        <c:ser>
          <c:idx val="1"/>
          <c:order val="1"/>
          <c:tx>
            <c:strRef>
              <c:f>'Anexa 7'!$B$94</c:f>
              <c:strCache>
                <c:ptCount val="1"/>
                <c:pt idx="0">
                  <c:v>% Lucrări</c:v>
                </c:pt>
              </c:strCache>
            </c:strRef>
          </c:tx>
          <c:spPr>
            <a:solidFill>
              <a:schemeClr val="tx2">
                <a:lumMod val="20000"/>
                <a:lumOff val="80000"/>
              </a:schemeClr>
            </a:solidFill>
            <a:ln>
              <a:solidFill>
                <a:schemeClr val="accent5">
                  <a:lumMod val="50000"/>
                </a:schemeClr>
              </a:solidFill>
            </a:ln>
          </c:spPr>
          <c:invertIfNegative val="0"/>
          <c:dLbls>
            <c:dLbl>
              <c:idx val="0"/>
              <c:layout>
                <c:manualLayout>
                  <c:x val="-2.93837422509746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C5-4898-AF91-3D13132A8CBD}"/>
                </c:ext>
              </c:extLst>
            </c:dLbl>
            <c:dLbl>
              <c:idx val="1"/>
              <c:layout>
                <c:manualLayout>
                  <c:x val="-5.1636259065778942E-3"/>
                  <c:y val="-1.7665157769394006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C5-4898-AF91-3D13132A8CBD}"/>
                </c:ext>
              </c:extLst>
            </c:dLbl>
            <c:dLbl>
              <c:idx val="2"/>
              <c:layout>
                <c:manualLayout>
                  <c:x val="6.7028227665588724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C5-4898-AF91-3D13132A8CBD}"/>
                </c:ext>
              </c:extLst>
            </c:dLbl>
            <c:dLbl>
              <c:idx val="3"/>
              <c:layout>
                <c:manualLayout>
                  <c:x val="-3.20559166224617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C5-4898-AF91-3D13132A8CBD}"/>
                </c:ext>
              </c:extLst>
            </c:dLbl>
            <c:dLbl>
              <c:idx val="4"/>
              <c:layout>
                <c:manualLayout>
                  <c:x val="-3.40432572726952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C5-4898-AF91-3D13132A8CBD}"/>
                </c:ext>
              </c:extLst>
            </c:dLbl>
            <c:dLbl>
              <c:idx val="5"/>
              <c:layout>
                <c:manualLayout>
                  <c:x val="-2.7772907509899017E-3"/>
                  <c:y val="-4.41628944234851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C5-4898-AF91-3D13132A8CBD}"/>
                </c:ext>
              </c:extLst>
            </c:dLbl>
            <c:dLbl>
              <c:idx val="6"/>
              <c:layout>
                <c:manualLayout>
                  <c:x val="-5.55837865627620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C5-4898-AF91-3D13132A8CBD}"/>
                </c:ext>
              </c:extLst>
            </c:dLbl>
            <c:dLbl>
              <c:idx val="7"/>
              <c:layout>
                <c:manualLayout>
                  <c:x val="-5.2711844865726935E-3"/>
                  <c:y val="-2.20615181077609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C5-4898-AF91-3D13132A8CBD}"/>
                </c:ext>
              </c:extLst>
            </c:dLbl>
            <c:dLbl>
              <c:idx val="8"/>
              <c:layout>
                <c:manualLayout>
                  <c:x val="-2.77423800037508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C5-4898-AF91-3D13132A8CBD}"/>
                </c:ext>
              </c:extLst>
            </c:dLbl>
            <c:spPr>
              <a:noFill/>
              <a:ln>
                <a:noFill/>
              </a:ln>
              <a:effectLst/>
            </c:spPr>
            <c:txPr>
              <a:bodyPr wrap="square" lIns="38100" tIns="19050" rIns="38100" bIns="19050" anchor="ctr">
                <a:spAutoFit/>
              </a:bodyPr>
              <a:lstStyle/>
              <a:p>
                <a:pPr>
                  <a:defRPr lang="en-US" sz="1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'Anexa 7'!$C$96:$K$96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7'!$C$94:$K$94</c:f>
              <c:numCache>
                <c:formatCode>#,##0.00</c:formatCode>
                <c:ptCount val="9"/>
                <c:pt idx="0" formatCode="0.00">
                  <c:v>8.5317460317460316</c:v>
                </c:pt>
                <c:pt idx="1">
                  <c:v>7.0965356464554459</c:v>
                </c:pt>
                <c:pt idx="2" formatCode="0.00">
                  <c:v>9.0909090909090917</c:v>
                </c:pt>
                <c:pt idx="3">
                  <c:v>75.722426587618457</c:v>
                </c:pt>
                <c:pt idx="4" formatCode="0.00">
                  <c:v>10</c:v>
                </c:pt>
                <c:pt idx="5">
                  <c:v>9.4205459165950671</c:v>
                </c:pt>
                <c:pt idx="6" formatCode="0.00">
                  <c:v>55.555555555555557</c:v>
                </c:pt>
                <c:pt idx="7" formatCode="0.00">
                  <c:v>9.3805309734513269</c:v>
                </c:pt>
                <c:pt idx="8">
                  <c:v>7.1953219718338639</c:v>
                </c:pt>
              </c:numCache>
            </c:numRef>
          </c:val>
          <c:extLst>
            <c:ext xmlns:c16="http://schemas.microsoft.com/office/drawing/2014/chart" uri="{C3380CC4-5D6E-409C-BE32-E72D297353CC}">
              <c16:uniqueId val="{00000013-71C5-4898-AF91-3D13132A8CBD}"/>
            </c:ext>
          </c:extLst>
        </c:ser>
        <c:ser>
          <c:idx val="2"/>
          <c:order val="2"/>
          <c:tx>
            <c:strRef>
              <c:f>'Anexa 7'!$B$95</c:f>
              <c:strCache>
                <c:ptCount val="1"/>
                <c:pt idx="0">
                  <c:v>% Servicii</c:v>
                </c:pt>
              </c:strCache>
            </c:strRef>
          </c:tx>
          <c:spPr>
            <a:solidFill>
              <a:srgbClr val="92D050"/>
            </a:solidFill>
            <a:ln cap="flat">
              <a:solidFill>
                <a:schemeClr val="accent5">
                  <a:lumMod val="50000"/>
                </a:schemeClr>
              </a:solidFill>
            </a:ln>
          </c:spPr>
          <c:invertIfNegative val="0"/>
          <c:dLbls>
            <c:spPr>
              <a:noFill/>
              <a:ln>
                <a:noFill/>
              </a:ln>
              <a:effectLst/>
            </c:spPr>
            <c:txPr>
              <a:bodyPr wrap="square" lIns="38100" tIns="19050" rIns="38100" bIns="19050" anchor="ctr">
                <a:spAutoFit/>
              </a:bodyPr>
              <a:lstStyle/>
              <a:p>
                <a:pPr>
                  <a:defRPr lang="en-US" sz="1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'Anexa 7'!$C$96:$K$96</c:f>
              <c:strCache>
                <c:ptCount val="9"/>
                <c:pt idx="0">
                  <c:v>Nr. total contracte</c:v>
                </c:pt>
                <c:pt idx="1">
                  <c:v>Suma total contracte</c:v>
                </c:pt>
                <c:pt idx="2">
                  <c:v>Nr. total acorduri adiționale de majorare</c:v>
                </c:pt>
                <c:pt idx="3">
                  <c:v>Suma total acorduri adiționale de majorare</c:v>
                </c:pt>
                <c:pt idx="4">
                  <c:v>Nr. total acorduri adiționale de micșorare / reziliere</c:v>
                </c:pt>
                <c:pt idx="5">
                  <c:v>Suma total acorduri adiționale de micșorare / reziliere</c:v>
                </c:pt>
                <c:pt idx="6">
                  <c:v>Alte acorduri adiționale</c:v>
                </c:pt>
                <c:pt idx="7">
                  <c:v>Total contracte și acorduri adiţionale</c:v>
                </c:pt>
                <c:pt idx="8">
                  <c:v>Suma totală</c:v>
                </c:pt>
              </c:strCache>
            </c:strRef>
          </c:cat>
          <c:val>
            <c:numRef>
              <c:f>'Anexa 7'!$C$95:$K$95</c:f>
              <c:numCache>
                <c:formatCode>#,##0.00</c:formatCode>
                <c:ptCount val="9"/>
                <c:pt idx="0" formatCode="0.00">
                  <c:v>63.492063492063494</c:v>
                </c:pt>
                <c:pt idx="1">
                  <c:v>72.810921497834258</c:v>
                </c:pt>
                <c:pt idx="2" formatCode="0.00">
                  <c:v>81.818181818181813</c:v>
                </c:pt>
                <c:pt idx="3">
                  <c:v>16.802199324364796</c:v>
                </c:pt>
                <c:pt idx="4" formatCode="0.00">
                  <c:v>86.666666666666671</c:v>
                </c:pt>
                <c:pt idx="5">
                  <c:v>90.340154118904167</c:v>
                </c:pt>
                <c:pt idx="6" formatCode="0.00">
                  <c:v>44.444444444444443</c:v>
                </c:pt>
                <c:pt idx="7" formatCode="0.00">
                  <c:v>65.13274336283186</c:v>
                </c:pt>
                <c:pt idx="8">
                  <c:v>72.472928836718566</c:v>
                </c:pt>
              </c:numCache>
            </c:numRef>
          </c:val>
          <c:extLst>
            <c:ext xmlns:c16="http://schemas.microsoft.com/office/drawing/2014/chart" uri="{C3380CC4-5D6E-409C-BE32-E72D297353CC}">
              <c16:uniqueId val="{00000014-71C5-4898-AF91-3D13132A8CBD}"/>
            </c:ext>
          </c:extLst>
        </c:ser>
        <c:dLbls>
          <c:showLegendKey val="0"/>
          <c:showVal val="0"/>
          <c:showCatName val="0"/>
          <c:showSerName val="0"/>
          <c:showPercent val="0"/>
          <c:showBubbleSize val="0"/>
        </c:dLbls>
        <c:gapWidth val="30"/>
        <c:axId val="173107840"/>
        <c:axId val="173134208"/>
      </c:barChart>
      <c:catAx>
        <c:axId val="173107840"/>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nchor="ctr" anchorCtr="1"/>
          <a:lstStyle/>
          <a:p>
            <a:pPr>
              <a:defRPr lang="en-US" sz="1000" b="0" i="0" u="none" strike="noStrike" baseline="0">
                <a:solidFill>
                  <a:schemeClr val="tx2">
                    <a:lumMod val="75000"/>
                  </a:schemeClr>
                </a:solidFill>
                <a:latin typeface="Calibri"/>
                <a:ea typeface="Calibri"/>
                <a:cs typeface="Calibri"/>
              </a:defRPr>
            </a:pPr>
            <a:endParaRPr lang="en-US"/>
          </a:p>
        </c:txPr>
        <c:crossAx val="173134208"/>
        <c:crosses val="autoZero"/>
        <c:auto val="1"/>
        <c:lblAlgn val="ctr"/>
        <c:lblOffset val="100"/>
        <c:noMultiLvlLbl val="0"/>
      </c:catAx>
      <c:valAx>
        <c:axId val="173134208"/>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one"/>
        <c:crossAx val="173107840"/>
        <c:crosses val="autoZero"/>
        <c:crossBetween val="between"/>
      </c:valAx>
      <c:spPr>
        <a:noFill/>
        <a:ln w="25400">
          <a:noFill/>
        </a:ln>
      </c:spPr>
    </c:plotArea>
    <c:legend>
      <c:legendPos val="b"/>
      <c:layout>
        <c:manualLayout>
          <c:xMode val="edge"/>
          <c:yMode val="edge"/>
          <c:x val="0.37746511415802758"/>
          <c:y val="0.9647140780317176"/>
          <c:w val="0.32462053729770579"/>
          <c:h val="2.3491281021924812E-2"/>
        </c:manualLayout>
      </c:layout>
      <c:overlay val="0"/>
      <c:spPr>
        <a:noFill/>
        <a:ln w="25400">
          <a:noFill/>
        </a:ln>
      </c:spPr>
      <c:txPr>
        <a:bodyPr/>
        <a:lstStyle/>
        <a:p>
          <a:pPr>
            <a:defRPr lang="en-US" sz="1200" b="0" i="0" u="none" strike="noStrike" baseline="0">
              <a:solidFill>
                <a:schemeClr val="tx2">
                  <a:lumMod val="7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n-US" sz="1200" b="1" i="0" u="none" strike="noStrike" kern="1200" baseline="0">
                <a:solidFill>
                  <a:srgbClr val="000000"/>
                </a:solidFill>
                <a:latin typeface="Calibri"/>
                <a:ea typeface="Calibri"/>
                <a:cs typeface="Calibri"/>
              </a:defRPr>
            </a:pPr>
            <a:r>
              <a:rPr lang="en-US" b="1"/>
              <a:t>N</a:t>
            </a:r>
            <a:r>
              <a:rPr lang="ro-RO" b="1"/>
              <a:t>umăr</a:t>
            </a:r>
            <a:r>
              <a:rPr lang="en-US" b="1"/>
              <a:t> total contracte</a:t>
            </a:r>
          </a:p>
        </c:rich>
      </c:tx>
      <c:layout>
        <c:manualLayout>
          <c:xMode val="edge"/>
          <c:yMode val="edge"/>
          <c:x val="0.40098405241324642"/>
          <c:y val="0.89296798696583146"/>
        </c:manualLayout>
      </c:layout>
      <c:overlay val="0"/>
      <c:spPr>
        <a:noFill/>
        <a:ln>
          <a:noFill/>
        </a:ln>
        <a:effectLst/>
      </c:spPr>
    </c:title>
    <c:autoTitleDeleted val="0"/>
    <c:plotArea>
      <c:layout>
        <c:manualLayout>
          <c:layoutTarget val="inner"/>
          <c:xMode val="edge"/>
          <c:yMode val="edge"/>
          <c:x val="0.12127659574468153"/>
          <c:y val="4.4025292432231918E-2"/>
          <c:w val="0.81914893617021589"/>
          <c:h val="0.67167340124973263"/>
        </c:manualLayout>
      </c:layout>
      <c:barChart>
        <c:barDir val="bar"/>
        <c:grouping val="clustered"/>
        <c:varyColors val="0"/>
        <c:ser>
          <c:idx val="0"/>
          <c:order val="0"/>
          <c:tx>
            <c:strRef>
              <c:f>'Anexa 9'!$D$12</c:f>
              <c:strCache>
                <c:ptCount val="1"/>
                <c:pt idx="0">
                  <c:v>Nr. total contracte</c:v>
                </c:pt>
              </c:strCache>
            </c:strRef>
          </c:tx>
          <c:spPr>
            <a:solidFill>
              <a:schemeClr val="accent2">
                <a:lumMod val="25000"/>
              </a:schemeClr>
            </a:solidFill>
            <a:ln>
              <a:solidFill>
                <a:schemeClr val="accent2">
                  <a:lumMod val="25000"/>
                </a:schemeClr>
              </a:solidFill>
            </a:ln>
            <a:effectLst/>
          </c:spPr>
          <c:invertIfNegative val="0"/>
          <c:dPt>
            <c:idx val="0"/>
            <c:invertIfNegative val="0"/>
            <c:bubble3D val="0"/>
            <c:spPr>
              <a:solidFill>
                <a:schemeClr val="tx2">
                  <a:lumMod val="50000"/>
                </a:schemeClr>
              </a:solidFill>
              <a:ln>
                <a:solidFill>
                  <a:schemeClr val="accent2">
                    <a:lumMod val="25000"/>
                  </a:schemeClr>
                </a:solidFill>
              </a:ln>
              <a:effectLst/>
            </c:spPr>
            <c:extLst>
              <c:ext xmlns:c16="http://schemas.microsoft.com/office/drawing/2014/chart" uri="{C3380CC4-5D6E-409C-BE32-E72D297353CC}">
                <c16:uniqueId val="{00000000-90B1-4CF0-B941-DBDEA0888051}"/>
              </c:ext>
            </c:extLst>
          </c:dPt>
          <c:dPt>
            <c:idx val="1"/>
            <c:invertIfNegative val="0"/>
            <c:bubble3D val="0"/>
            <c:spPr>
              <a:solidFill>
                <a:schemeClr val="tx2">
                  <a:lumMod val="40000"/>
                  <a:lumOff val="60000"/>
                </a:schemeClr>
              </a:solidFill>
              <a:ln>
                <a:solidFill>
                  <a:schemeClr val="accent2">
                    <a:lumMod val="25000"/>
                  </a:schemeClr>
                </a:solidFill>
              </a:ln>
              <a:effectLst/>
            </c:spPr>
            <c:extLst>
              <c:ext xmlns:c16="http://schemas.microsoft.com/office/drawing/2014/chart" uri="{C3380CC4-5D6E-409C-BE32-E72D297353CC}">
                <c16:uniqueId val="{00000001-B393-4E05-8B49-81EA7C28D5B1}"/>
              </c:ext>
            </c:extLst>
          </c:dPt>
          <c:dLbls>
            <c:dLbl>
              <c:idx val="1"/>
              <c:layout>
                <c:manualLayout>
                  <c:x val="-3.3496098962932763E-2"/>
                  <c:y val="-4.65087493211368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93-4E05-8B49-81EA7C28D5B1}"/>
                </c:ext>
              </c:extLst>
            </c:dLbl>
            <c:spPr>
              <a:noFill/>
              <a:ln>
                <a:noFill/>
              </a:ln>
              <a:effectLst/>
            </c:spPr>
            <c:txPr>
              <a:bodyPr rot="0" spcFirstLastPara="1" vertOverflow="ellipsis" vert="horz" wrap="square" lIns="38100" tIns="19050" rIns="38100" bIns="19050" anchor="ctr" anchorCtr="1">
                <a:spAutoFit/>
              </a:bodyPr>
              <a:lstStyle/>
              <a:p>
                <a:pPr>
                  <a:defRPr lang="en-US" sz="1400" b="1" i="0" u="none" strike="noStrike" kern="1200" baseline="0">
                    <a:solidFill>
                      <a:schemeClr val="bg1"/>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9'!$B$8:$B$9</c:f>
              <c:strCache>
                <c:ptCount val="2"/>
                <c:pt idx="0">
                  <c:v>Licitații deschise</c:v>
                </c:pt>
                <c:pt idx="1">
                  <c:v>COP </c:v>
                </c:pt>
              </c:strCache>
            </c:strRef>
          </c:cat>
          <c:val>
            <c:numRef>
              <c:f>'Anexa 9'!$K$8:$K$9</c:f>
              <c:numCache>
                <c:formatCode>#,##0</c:formatCode>
                <c:ptCount val="2"/>
                <c:pt idx="0">
                  <c:v>1437</c:v>
                </c:pt>
                <c:pt idx="1">
                  <c:v>78</c:v>
                </c:pt>
              </c:numCache>
            </c:numRef>
          </c:val>
          <c:extLst>
            <c:ext xmlns:c16="http://schemas.microsoft.com/office/drawing/2014/chart" uri="{C3380CC4-5D6E-409C-BE32-E72D297353CC}">
              <c16:uniqueId val="{00000002-B393-4E05-8B49-81EA7C28D5B1}"/>
            </c:ext>
          </c:extLst>
        </c:ser>
        <c:dLbls>
          <c:showLegendKey val="0"/>
          <c:showVal val="1"/>
          <c:showCatName val="0"/>
          <c:showSerName val="0"/>
          <c:showPercent val="0"/>
          <c:showBubbleSize val="0"/>
        </c:dLbls>
        <c:gapWidth val="50"/>
        <c:axId val="173315200"/>
        <c:axId val="173316736"/>
      </c:barChart>
      <c:catAx>
        <c:axId val="173315200"/>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prstDash val="solid"/>
            <a:round/>
          </a:ln>
          <a:effectLst/>
        </c:spPr>
        <c:txPr>
          <a:bodyPr rot="0" spcFirstLastPara="1" vertOverflow="ellipsis" wrap="square" anchor="ctr" anchorCtr="1"/>
          <a:lstStyle/>
          <a:p>
            <a:pPr>
              <a:defRPr lang="en-US" sz="1200" b="0" i="0" u="none" strike="noStrike" kern="1200" baseline="0">
                <a:solidFill>
                  <a:sysClr val="windowText" lastClr="000000"/>
                </a:solidFill>
                <a:latin typeface="Calibri"/>
                <a:ea typeface="Calibri"/>
                <a:cs typeface="Calibri"/>
              </a:defRPr>
            </a:pPr>
            <a:endParaRPr lang="en-US"/>
          </a:p>
        </c:txPr>
        <c:crossAx val="173316736"/>
        <c:crosses val="autoZero"/>
        <c:auto val="1"/>
        <c:lblAlgn val="ctr"/>
        <c:lblOffset val="100"/>
        <c:noMultiLvlLbl val="0"/>
      </c:catAx>
      <c:valAx>
        <c:axId val="173316736"/>
        <c:scaling>
          <c:orientation val="minMax"/>
        </c:scaling>
        <c:delete val="0"/>
        <c:axPos val="b"/>
        <c:majorGridlines>
          <c:spPr>
            <a:ln w="9525" cap="flat" cmpd="sng" algn="ctr">
              <a:solidFill>
                <a:schemeClr val="accent5">
                  <a:lumMod val="40000"/>
                  <a:lumOff val="60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lang="en-US" sz="1200" b="0" i="0" u="none" strike="noStrike" kern="1200" baseline="0">
                <a:solidFill>
                  <a:sysClr val="windowText" lastClr="000000"/>
                </a:solidFill>
                <a:latin typeface="Calibri"/>
                <a:ea typeface="Calibri"/>
                <a:cs typeface="Calibri"/>
              </a:defRPr>
            </a:pPr>
            <a:endParaRPr lang="en-US"/>
          </a:p>
        </c:txPr>
        <c:crossAx val="173315200"/>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073512166716575"/>
          <c:y val="0.87901536216949394"/>
        </c:manualLayout>
      </c:layout>
      <c:overlay val="0"/>
      <c:spPr>
        <a:noFill/>
        <a:ln>
          <a:noFill/>
        </a:ln>
        <a:effectLst/>
      </c:spPr>
      <c:txPr>
        <a:bodyPr rot="0" spcFirstLastPara="1" vertOverflow="ellipsis" vert="horz" wrap="square" anchor="ctr" anchorCtr="1"/>
        <a:lstStyle/>
        <a:p>
          <a:pPr>
            <a:defRPr lang="en-US" sz="12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2127659574468153"/>
          <c:y val="4.4025292432231918E-2"/>
          <c:w val="0.81914893617021589"/>
          <c:h val="0.67167340124973263"/>
        </c:manualLayout>
      </c:layout>
      <c:barChart>
        <c:barDir val="bar"/>
        <c:grouping val="clustered"/>
        <c:varyColors val="0"/>
        <c:ser>
          <c:idx val="0"/>
          <c:order val="0"/>
          <c:tx>
            <c:strRef>
              <c:f>'Anexa 9'!$E$12</c:f>
              <c:strCache>
                <c:ptCount val="1"/>
                <c:pt idx="0">
                  <c:v>Suma total contracte</c:v>
                </c:pt>
              </c:strCache>
            </c:strRef>
          </c:tx>
          <c:spPr>
            <a:solidFill>
              <a:schemeClr val="accent1">
                <a:lumMod val="40000"/>
                <a:lumOff val="60000"/>
              </a:schemeClr>
            </a:solidFill>
            <a:ln>
              <a:solidFill>
                <a:srgbClr val="16365C"/>
              </a:solidFill>
            </a:ln>
            <a:effectLst/>
          </c:spPr>
          <c:invertIfNegative val="0"/>
          <c:dPt>
            <c:idx val="0"/>
            <c:invertIfNegative val="0"/>
            <c:bubble3D val="0"/>
            <c:spPr>
              <a:solidFill>
                <a:schemeClr val="tx2">
                  <a:lumMod val="50000"/>
                </a:schemeClr>
              </a:solidFill>
              <a:ln>
                <a:solidFill>
                  <a:srgbClr val="16365C"/>
                </a:solidFill>
              </a:ln>
              <a:effectLst/>
            </c:spPr>
            <c:extLst>
              <c:ext xmlns:c16="http://schemas.microsoft.com/office/drawing/2014/chart" uri="{C3380CC4-5D6E-409C-BE32-E72D297353CC}">
                <c16:uniqueId val="{00000000-2964-4702-B600-7F7C89BD270B}"/>
              </c:ext>
            </c:extLst>
          </c:dPt>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'Anexa 9'!$B$8:$B$9</c:f>
              <c:strCache>
                <c:ptCount val="2"/>
                <c:pt idx="0">
                  <c:v>Licitații deschise</c:v>
                </c:pt>
                <c:pt idx="1">
                  <c:v>COP </c:v>
                </c:pt>
              </c:strCache>
            </c:strRef>
          </c:cat>
          <c:val>
            <c:numRef>
              <c:f>'Anexa 9'!$L$8:$L$9</c:f>
              <c:numCache>
                <c:formatCode>#,##0.00</c:formatCode>
                <c:ptCount val="2"/>
                <c:pt idx="0">
                  <c:v>1575886509.0386009</c:v>
                </c:pt>
                <c:pt idx="1">
                  <c:v>13397471.032500003</c:v>
                </c:pt>
              </c:numCache>
            </c:numRef>
          </c:val>
          <c:extLst>
            <c:ext xmlns:c16="http://schemas.microsoft.com/office/drawing/2014/chart" uri="{C3380CC4-5D6E-409C-BE32-E72D297353CC}">
              <c16:uniqueId val="{00000000-9230-426C-86CC-3C4271210613}"/>
            </c:ext>
          </c:extLst>
        </c:ser>
        <c:dLbls>
          <c:showLegendKey val="0"/>
          <c:showVal val="1"/>
          <c:showCatName val="0"/>
          <c:showSerName val="0"/>
          <c:showPercent val="0"/>
          <c:showBubbleSize val="0"/>
        </c:dLbls>
        <c:gapWidth val="50"/>
        <c:axId val="173341312"/>
        <c:axId val="173539712"/>
      </c:barChart>
      <c:catAx>
        <c:axId val="173341312"/>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prstDash val="solid"/>
            <a:round/>
          </a:ln>
          <a:effectLst/>
        </c:spPr>
        <c:txPr>
          <a:bodyPr rot="0" spcFirstLastPara="1" vertOverflow="ellipsis" wrap="square" anchor="ctr" anchorCtr="1"/>
          <a:lstStyle/>
          <a:p>
            <a:pPr>
              <a:defRPr lang="en-US" sz="1200" b="0" i="0" u="none" strike="noStrike" kern="1200" baseline="0">
                <a:solidFill>
                  <a:sysClr val="windowText" lastClr="000000"/>
                </a:solidFill>
                <a:latin typeface="Calibri"/>
                <a:ea typeface="Calibri"/>
                <a:cs typeface="Calibri"/>
              </a:defRPr>
            </a:pPr>
            <a:endParaRPr lang="en-US"/>
          </a:p>
        </c:txPr>
        <c:crossAx val="173539712"/>
        <c:crosses val="autoZero"/>
        <c:auto val="1"/>
        <c:lblAlgn val="ctr"/>
        <c:lblOffset val="100"/>
        <c:noMultiLvlLbl val="0"/>
      </c:catAx>
      <c:valAx>
        <c:axId val="173539712"/>
        <c:scaling>
          <c:orientation val="minMax"/>
        </c:scaling>
        <c:delete val="0"/>
        <c:axPos val="b"/>
        <c:majorGridlines>
          <c:spPr>
            <a:ln w="9525" cap="flat" cmpd="sng" algn="ctr">
              <a:solidFill>
                <a:schemeClr val="accent5">
                  <a:lumMod val="40000"/>
                  <a:lumOff val="60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lang="en-US" sz="1000" b="0" i="0" u="none" strike="noStrike" kern="1200" baseline="0">
                <a:solidFill>
                  <a:sysClr val="windowText" lastClr="000000"/>
                </a:solidFill>
                <a:latin typeface="Calibri"/>
                <a:ea typeface="Calibri"/>
                <a:cs typeface="Calibri"/>
              </a:defRPr>
            </a:pPr>
            <a:endParaRPr lang="en-US"/>
          </a:p>
        </c:txPr>
        <c:crossAx val="17334131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7659574468153"/>
          <c:y val="4.4025292432231918E-2"/>
          <c:w val="0.81914893617021589"/>
          <c:h val="0.67167340124973263"/>
        </c:manualLayout>
      </c:layout>
      <c:barChart>
        <c:barDir val="bar"/>
        <c:grouping val="clustered"/>
        <c:varyColors val="0"/>
        <c:ser>
          <c:idx val="0"/>
          <c:order val="0"/>
          <c:tx>
            <c:strRef>
              <c:f>'Anexa 9'!$C$12</c:f>
              <c:strCache>
                <c:ptCount val="1"/>
                <c:pt idx="0">
                  <c:v>Nr. total proceduri</c:v>
                </c:pt>
              </c:strCache>
            </c:strRef>
          </c:tx>
          <c:spPr>
            <a:solidFill>
              <a:schemeClr val="tx2">
                <a:lumMod val="50000"/>
              </a:schemeClr>
            </a:solidFill>
            <a:ln>
              <a:solidFill>
                <a:schemeClr val="accent5">
                  <a:lumMod val="50000"/>
                </a:schemeClr>
              </a:solidFill>
            </a:ln>
          </c:spPr>
          <c:invertIfNegative val="0"/>
          <c:dPt>
            <c:idx val="1"/>
            <c:invertIfNegative val="0"/>
            <c:bubble3D val="0"/>
            <c:spPr>
              <a:solidFill>
                <a:schemeClr val="tx2">
                  <a:lumMod val="40000"/>
                  <a:lumOff val="60000"/>
                </a:schemeClr>
              </a:solidFill>
              <a:ln>
                <a:solidFill>
                  <a:schemeClr val="accent5">
                    <a:lumMod val="50000"/>
                  </a:schemeClr>
                </a:solidFill>
              </a:ln>
            </c:spPr>
            <c:extLst>
              <c:ext xmlns:c16="http://schemas.microsoft.com/office/drawing/2014/chart" uri="{C3380CC4-5D6E-409C-BE32-E72D297353CC}">
                <c16:uniqueId val="{00000001-1E93-4384-9754-A622F1F0EAC3}"/>
              </c:ext>
            </c:extLst>
          </c:dPt>
          <c:dLbls>
            <c:spPr>
              <a:noFill/>
              <a:ln>
                <a:noFill/>
              </a:ln>
              <a:effectLst/>
            </c:spPr>
            <c:txPr>
              <a:bodyPr wrap="square" lIns="38100" tIns="19050" rIns="38100" bIns="19050" anchor="ctr">
                <a:spAutoFit/>
              </a:bodyPr>
              <a:lstStyle/>
              <a:p>
                <a:pPr>
                  <a:defRPr lang="en-US" sz="14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'Anexa 9'!$B$8:$B$9</c:f>
              <c:strCache>
                <c:ptCount val="2"/>
                <c:pt idx="0">
                  <c:v>Licitații deschise</c:v>
                </c:pt>
                <c:pt idx="1">
                  <c:v>COP </c:v>
                </c:pt>
              </c:strCache>
            </c:strRef>
          </c:cat>
          <c:val>
            <c:numRef>
              <c:f>'Anexa 9'!$C$8:$C$9</c:f>
              <c:numCache>
                <c:formatCode>General</c:formatCode>
                <c:ptCount val="2"/>
                <c:pt idx="0">
                  <c:v>179</c:v>
                </c:pt>
                <c:pt idx="1">
                  <c:v>85</c:v>
                </c:pt>
              </c:numCache>
            </c:numRef>
          </c:val>
          <c:extLst>
            <c:ext xmlns:c16="http://schemas.microsoft.com/office/drawing/2014/chart" uri="{C3380CC4-5D6E-409C-BE32-E72D297353CC}">
              <c16:uniqueId val="{00000002-1E93-4384-9754-A622F1F0EAC3}"/>
            </c:ext>
          </c:extLst>
        </c:ser>
        <c:dLbls>
          <c:showLegendKey val="0"/>
          <c:showVal val="0"/>
          <c:showCatName val="0"/>
          <c:showSerName val="0"/>
          <c:showPercent val="0"/>
          <c:showBubbleSize val="0"/>
        </c:dLbls>
        <c:gapWidth val="50"/>
        <c:axId val="173588864"/>
        <c:axId val="173590400"/>
      </c:barChart>
      <c:catAx>
        <c:axId val="173588864"/>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1200" b="0" i="0" u="none" strike="noStrike" baseline="0">
                <a:solidFill>
                  <a:sysClr val="windowText" lastClr="000000"/>
                </a:solidFill>
                <a:latin typeface="Calibri"/>
                <a:ea typeface="Calibri"/>
                <a:cs typeface="Calibri"/>
              </a:defRPr>
            </a:pPr>
            <a:endParaRPr lang="en-US"/>
          </a:p>
        </c:txPr>
        <c:crossAx val="173590400"/>
        <c:crosses val="autoZero"/>
        <c:auto val="1"/>
        <c:lblAlgn val="ctr"/>
        <c:lblOffset val="100"/>
        <c:noMultiLvlLbl val="0"/>
      </c:catAx>
      <c:valAx>
        <c:axId val="173590400"/>
        <c:scaling>
          <c:orientation val="minMax"/>
        </c:scaling>
        <c:delete val="0"/>
        <c:axPos val="b"/>
        <c:majorGridlines>
          <c:spPr>
            <a:ln w="9525" cap="flat" cmpd="sng" algn="ctr">
              <a:solidFill>
                <a:schemeClr val="accent5">
                  <a:lumMod val="40000"/>
                  <a:lumOff val="60000"/>
                </a:schemeClr>
              </a:solidFill>
              <a:round/>
            </a:ln>
            <a:effectLst/>
          </c:spPr>
        </c:majorGridlines>
        <c:numFmt formatCode="General" sourceLinked="1"/>
        <c:majorTickMark val="none"/>
        <c:minorTickMark val="none"/>
        <c:tickLblPos val="nextTo"/>
        <c:spPr>
          <a:ln w="9525">
            <a:noFill/>
          </a:ln>
        </c:spPr>
        <c:txPr>
          <a:bodyPr rot="0" vert="horz"/>
          <a:lstStyle/>
          <a:p>
            <a:pPr>
              <a:defRPr lang="en-US" sz="1200" b="0" i="0" u="none" strike="noStrike" baseline="0">
                <a:solidFill>
                  <a:sysClr val="windowText" lastClr="000000"/>
                </a:solidFill>
                <a:latin typeface="Calibri"/>
                <a:ea typeface="Calibri"/>
                <a:cs typeface="Calibri"/>
              </a:defRPr>
            </a:pPr>
            <a:endParaRPr lang="en-US"/>
          </a:p>
        </c:txPr>
        <c:crossAx val="173588864"/>
        <c:crosses val="autoZero"/>
        <c:crossBetween val="between"/>
      </c:valAx>
      <c:spPr>
        <a:noFill/>
        <a:ln w="25400">
          <a:noFill/>
        </a:ln>
      </c:spPr>
    </c:plotArea>
    <c:legend>
      <c:legendPos val="b"/>
      <c:overlay val="0"/>
      <c:spPr>
        <a:noFill/>
        <a:ln w="25400">
          <a:noFill/>
        </a:ln>
      </c:spPr>
      <c:txPr>
        <a:bodyPr/>
        <a:lstStyle/>
        <a:p>
          <a:pPr>
            <a:defRPr lang="en-US" sz="12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tx2">
                <a:lumMod val="50000"/>
              </a:schemeClr>
            </a:solidFill>
            <a:ln w="9525">
              <a:solidFill>
                <a:srgbClr val="002060"/>
              </a:solidFill>
            </a:ln>
            <a:effectLst/>
          </c:spPr>
          <c:invertIfNegative val="0"/>
          <c:dLbls>
            <c:spPr>
              <a:noFill/>
              <a:ln w="25400">
                <a:noFill/>
              </a:ln>
            </c:spPr>
            <c:txPr>
              <a:bodyPr wrap="square" lIns="38100" tIns="19050" rIns="38100" bIns="19050" anchor="ctr">
                <a:spAutoFit/>
              </a:bodyPr>
              <a:lstStyle/>
              <a:p>
                <a:pPr>
                  <a:defRPr lang="en-US" sz="900" b="1" i="0" u="none" strike="noStrike"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2'!$B$6:$B$13</c:f>
              <c:strCache>
                <c:ptCount val="8"/>
                <c:pt idx="0">
                  <c:v>Aviz</c:v>
                </c:pt>
                <c:pt idx="1">
                  <c:v>Respingere procesare acord adiţional</c:v>
                </c:pt>
                <c:pt idx="2">
                  <c:v>Prezentare informaţie solicitată</c:v>
                </c:pt>
                <c:pt idx="3">
                  <c:v>Solicitarea prezentării informaţiei suplimentare</c:v>
                </c:pt>
                <c:pt idx="4">
                  <c:v>Răspuns la demersuri</c:v>
                </c:pt>
                <c:pt idx="5">
                  <c:v>Respingere înregistrare decizie</c:v>
                </c:pt>
                <c:pt idx="6">
                  <c:v>Raport de monitorizare</c:v>
                </c:pt>
                <c:pt idx="7">
                  <c:v>Alte scrisori</c:v>
                </c:pt>
              </c:strCache>
            </c:strRef>
          </c:cat>
          <c:val>
            <c:numRef>
              <c:f>'Anexa 2'!$C$6:$C$13</c:f>
              <c:numCache>
                <c:formatCode>General</c:formatCode>
                <c:ptCount val="8"/>
                <c:pt idx="0">
                  <c:v>17</c:v>
                </c:pt>
                <c:pt idx="1">
                  <c:v>211</c:v>
                </c:pt>
                <c:pt idx="2">
                  <c:v>17</c:v>
                </c:pt>
                <c:pt idx="3">
                  <c:v>54</c:v>
                </c:pt>
                <c:pt idx="4">
                  <c:v>292</c:v>
                </c:pt>
                <c:pt idx="5">
                  <c:v>64</c:v>
                </c:pt>
                <c:pt idx="6">
                  <c:v>578</c:v>
                </c:pt>
                <c:pt idx="7">
                  <c:v>433</c:v>
                </c:pt>
              </c:numCache>
            </c:numRef>
          </c:val>
          <c:extLst>
            <c:ext xmlns:c16="http://schemas.microsoft.com/office/drawing/2014/chart" uri="{C3380CC4-5D6E-409C-BE32-E72D297353CC}">
              <c16:uniqueId val="{00000000-3BF0-4D29-9374-A694328537F4}"/>
            </c:ext>
          </c:extLst>
        </c:ser>
        <c:dLbls>
          <c:showLegendKey val="0"/>
          <c:showVal val="0"/>
          <c:showCatName val="0"/>
          <c:showSerName val="0"/>
          <c:showPercent val="0"/>
          <c:showBubbleSize val="0"/>
        </c:dLbls>
        <c:gapWidth val="30"/>
        <c:axId val="164506240"/>
        <c:axId val="164544896"/>
      </c:barChart>
      <c:catAx>
        <c:axId val="164506240"/>
        <c:scaling>
          <c:orientation val="maxMin"/>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900" b="1" i="0" u="none" strike="noStrike" baseline="0">
                <a:solidFill>
                  <a:sysClr val="windowText" lastClr="000000"/>
                </a:solidFill>
                <a:latin typeface="Calibri"/>
                <a:ea typeface="Calibri"/>
                <a:cs typeface="Calibri"/>
              </a:defRPr>
            </a:pPr>
            <a:endParaRPr lang="en-US"/>
          </a:p>
        </c:txPr>
        <c:crossAx val="164544896"/>
        <c:crosses val="autoZero"/>
        <c:auto val="1"/>
        <c:lblAlgn val="ctr"/>
        <c:lblOffset val="100"/>
        <c:noMultiLvlLbl val="0"/>
      </c:catAx>
      <c:valAx>
        <c:axId val="164544896"/>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450624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0254824432428056"/>
          <c:y val="8.9836565617865113E-2"/>
          <c:w val="0.6900531375902097"/>
          <c:h val="0.72092113113554335"/>
        </c:manualLayout>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E255-443F-84A0-3B611097D6E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E255-443F-84A0-3B611097D6E6}"/>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E255-443F-84A0-3B611097D6E6}"/>
              </c:ext>
            </c:extLst>
          </c:dPt>
          <c:dLbls>
            <c:dLbl>
              <c:idx val="0"/>
              <c:layout>
                <c:manualLayout>
                  <c:x val="1.9733518746785434E-2"/>
                  <c:y val="2.5669861506698616E-2"/>
                </c:manualLayout>
              </c:layout>
              <c:spPr>
                <a:noFill/>
                <a:ln>
                  <a:noFill/>
                </a:ln>
                <a:effectLst/>
              </c:spPr>
              <c:txPr>
                <a:bodyPr rot="0" spcFirstLastPara="1" vertOverflow="ellipsis" vert="horz" wrap="square" lIns="38100" tIns="19050" rIns="38100" bIns="19050" anchor="ctr" anchorCtr="0">
                  <a:noAutofit/>
                </a:bodyPr>
                <a:lstStyle/>
                <a:p>
                  <a:pPr algn="r">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E255-443F-84A0-3B611097D6E6}"/>
                </c:ext>
              </c:extLst>
            </c:dLbl>
            <c:dLbl>
              <c:idx val="1"/>
              <c:layout>
                <c:manualLayout>
                  <c:x val="-7.9771470562740407E-2"/>
                  <c:y val="0.27952455225953121"/>
                </c:manualLayout>
              </c:layout>
              <c:spPr>
                <a:noFill/>
                <a:ln>
                  <a:noFill/>
                </a:ln>
                <a:effectLst/>
              </c:spPr>
              <c:txPr>
                <a:bodyPr rot="0" spcFirstLastPara="1" vertOverflow="ellipsis" vert="horz" wrap="square" lIns="38100" tIns="19050" rIns="38100" bIns="19050" anchor="ctr" anchorCtr="0">
                  <a:noAutofit/>
                </a:bodyPr>
                <a:lstStyle/>
                <a:p>
                  <a:pPr algn="l">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E255-443F-84A0-3B611097D6E6}"/>
                </c:ext>
              </c:extLst>
            </c:dLbl>
            <c:dLbl>
              <c:idx val="2"/>
              <c:layout>
                <c:manualLayout>
                  <c:x val="-0.25200318495428697"/>
                  <c:y val="2.042899984714714E-2"/>
                </c:manualLayout>
              </c:layout>
              <c:spPr>
                <a:noFill/>
                <a:ln>
                  <a:noFill/>
                </a:ln>
                <a:effectLst/>
              </c:spPr>
              <c:txPr>
                <a:bodyPr rot="0" spcFirstLastPara="1" vertOverflow="ellipsis" vert="horz" wrap="square" lIns="38100" tIns="19050" rIns="38100" bIns="19050" anchor="ctr" anchorCtr="0">
                  <a:noAutofit/>
                </a:bodyPr>
                <a:lstStyle/>
                <a:p>
                  <a:pPr algn="l">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E255-443F-84A0-3B611097D6E6}"/>
                </c:ext>
              </c:extLst>
            </c:dLbl>
            <c:dLbl>
              <c:idx val="3"/>
              <c:layout>
                <c:manualLayout>
                  <c:x val="0.18171693890423868"/>
                  <c:y val="2.350658714474050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0BD-4997-B8AD-51162199A04E}"/>
                </c:ext>
              </c:extLst>
            </c:dLbl>
            <c:spPr>
              <a:noFill/>
              <a:ln>
                <a:noFill/>
              </a:ln>
              <a:effectLst/>
            </c:spPr>
            <c:txPr>
              <a:bodyPr rot="0" spcFirstLastPara="1" vertOverflow="ellipsis" vert="horz" wrap="square" lIns="38100" tIns="19050" rIns="38100" bIns="19050" anchor="ctr" anchorCtr="0">
                <a:spAutoFit/>
              </a:bodyPr>
              <a:lstStyle/>
              <a:p>
                <a:pPr algn="r">
                  <a:defRPr lang="en-US" sz="1000" b="1" i="0" u="none" strike="noStrike" kern="1200" baseline="0">
                    <a:solidFill>
                      <a:sysClr val="windowText" lastClr="000000"/>
                    </a:solidFill>
                    <a:latin typeface="+mn-lt"/>
                    <a:ea typeface="+mn-ea"/>
                    <a:cs typeface="+mn-cs"/>
                  </a:defRPr>
                </a:pPr>
                <a:endParaRPr lang="en-US"/>
              </a:p>
            </c:txPr>
            <c:dLblPos val="outEnd"/>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('Anexa 10'!$E$14,'Anexa 10'!$G$14,'Anexa 10'!$I$14)</c:f>
              <c:strCache>
                <c:ptCount val="3"/>
                <c:pt idx="0">
                  <c:v>Nr. total contracte Bunuri</c:v>
                </c:pt>
                <c:pt idx="1">
                  <c:v>Nr. total contracte  Lucrări</c:v>
                </c:pt>
                <c:pt idx="2">
                  <c:v>Nr. total contracte   Servicii</c:v>
                </c:pt>
              </c:strCache>
            </c:strRef>
          </c:cat>
          <c:val>
            <c:numRef>
              <c:f>('Anexa 10'!$E$11,'Anexa 10'!$G$11,'Anexa 10'!$I$11)</c:f>
              <c:numCache>
                <c:formatCode>#,##0</c:formatCode>
                <c:ptCount val="3"/>
                <c:pt idx="0">
                  <c:v>8880</c:v>
                </c:pt>
                <c:pt idx="1">
                  <c:v>1975</c:v>
                </c:pt>
                <c:pt idx="2">
                  <c:v>1561</c:v>
                </c:pt>
              </c:numCache>
            </c:numRef>
          </c:val>
          <c:extLst>
            <c:ext xmlns:c16="http://schemas.microsoft.com/office/drawing/2014/chart" uri="{C3380CC4-5D6E-409C-BE32-E72D297353CC}">
              <c16:uniqueId val="{00000007-E255-443F-84A0-3B611097D6E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4" l="0.70000000000000062" r="0.70000000000000062" t="0.75000000000000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888432655352201E-2"/>
          <c:y val="0.20316766001047459"/>
          <c:w val="0.81938963781514784"/>
          <c:h val="0.67167803587132568"/>
        </c:manualLayout>
      </c:layout>
      <c:pieChart>
        <c:varyColors val="1"/>
        <c:ser>
          <c:idx val="0"/>
          <c:order val="0"/>
          <c:tx>
            <c:v>Series 1</c:v>
          </c:tx>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225A-42A5-AD32-39110BC6E05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225A-42A5-AD32-39110BC6E05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225A-42A5-AD32-39110BC6E055}"/>
              </c:ext>
            </c:extLst>
          </c:dPt>
          <c:dLbls>
            <c:dLbl>
              <c:idx val="0"/>
              <c:layout>
                <c:manualLayout>
                  <c:x val="2.4578418621790242E-2"/>
                  <c:y val="-0.15850360137207914"/>
                </c:manualLayout>
              </c:layout>
              <c:numFmt formatCode="General" sourceLinked="0"/>
              <c:spPr>
                <a:noFill/>
                <a:ln>
                  <a:noFill/>
                </a:ln>
                <a:effectLst/>
              </c:spPr>
              <c:txPr>
                <a:bodyPr rot="0" spcFirstLastPara="1" vertOverflow="ellipsis" vert="horz" wrap="square" lIns="38100" tIns="19050" rIns="38100" bIns="19050" anchor="ctr" anchorCtr="0">
                  <a:noAutofit/>
                </a:bodyPr>
                <a:lstStyle/>
                <a:p>
                  <a:pPr algn="r">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225A-42A5-AD32-39110BC6E055}"/>
                </c:ext>
              </c:extLst>
            </c:dLbl>
            <c:dLbl>
              <c:idx val="1"/>
              <c:layout>
                <c:manualLayout>
                  <c:x val="-6.6528179205201696E-2"/>
                  <c:y val="3.1150760886347006E-2"/>
                </c:manualLayout>
              </c:layout>
              <c:numFmt formatCode="General" sourceLinked="0"/>
              <c:spPr>
                <a:noFill/>
                <a:ln>
                  <a:noFill/>
                </a:ln>
                <a:effectLst/>
              </c:spPr>
              <c:txPr>
                <a:bodyPr rot="0" spcFirstLastPara="1" vertOverflow="ellipsis" vert="horz" wrap="square" lIns="38100" tIns="19050" rIns="38100" bIns="19050" anchor="ctr" anchorCtr="0">
                  <a:noAutofit/>
                </a:bodyPr>
                <a:lstStyle/>
                <a:p>
                  <a:pPr algn="l">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225A-42A5-AD32-39110BC6E055}"/>
                </c:ext>
              </c:extLst>
            </c:dLbl>
            <c:dLbl>
              <c:idx val="2"/>
              <c:layout>
                <c:manualLayout>
                  <c:x val="-0.22447672175649153"/>
                  <c:y val="2.3870149223674406E-2"/>
                </c:manualLayout>
              </c:layout>
              <c:numFmt formatCode="General" sourceLinked="0"/>
              <c:spPr>
                <a:noFill/>
                <a:ln>
                  <a:noFill/>
                </a:ln>
                <a:effectLst/>
              </c:spPr>
              <c:txPr>
                <a:bodyPr rot="0" spcFirstLastPara="1" vertOverflow="ellipsis" vert="horz" wrap="square" lIns="38100" tIns="19050" rIns="38100" bIns="19050" anchor="ctr" anchorCtr="0">
                  <a:noAutofit/>
                </a:bodyPr>
                <a:lstStyle/>
                <a:p>
                  <a:pPr algn="l">
                    <a:defRPr lang="en-US" sz="10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225A-42A5-AD32-39110BC6E055}"/>
                </c:ext>
              </c:extLst>
            </c:dLbl>
            <c:numFmt formatCode="General" sourceLinked="0"/>
            <c:spPr>
              <a:noFill/>
              <a:ln>
                <a:noFill/>
              </a:ln>
              <a:effectLst/>
            </c:spPr>
            <c:txPr>
              <a:bodyPr rot="0" spcFirstLastPara="1" vertOverflow="ellipsis" vert="horz" wrap="square" lIns="38100" tIns="19050" rIns="38100" bIns="19050" anchor="ctr" anchorCtr="0">
                <a:spAutoFit/>
              </a:bodyPr>
              <a:lstStyle/>
              <a:p>
                <a:pPr algn="r">
                  <a:defRPr lang="en-US" sz="1000" b="1" i="0" u="none" strike="noStrike" kern="1200" baseline="0">
                    <a:solidFill>
                      <a:sysClr val="windowText" lastClr="000000"/>
                    </a:solidFill>
                    <a:latin typeface="+mn-lt"/>
                    <a:ea typeface="+mn-ea"/>
                    <a:cs typeface="+mn-cs"/>
                  </a:defRPr>
                </a:pPr>
                <a:endParaRPr lang="en-US"/>
              </a:p>
            </c:txPr>
            <c:dLblPos val="outEnd"/>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('Anexa 10'!$F$14,'Anexa 10'!$D$14,'Anexa 10'!$H$14)</c:f>
              <c:strCache>
                <c:ptCount val="3"/>
                <c:pt idx="0">
                  <c:v>Suma total contracte Lucrări</c:v>
                </c:pt>
                <c:pt idx="1">
                  <c:v>Suma total contracte Bunuri</c:v>
                </c:pt>
                <c:pt idx="2">
                  <c:v>Suma total contracte Servicii</c:v>
                </c:pt>
              </c:strCache>
            </c:strRef>
          </c:cat>
          <c:val>
            <c:numRef>
              <c:f>('Anexa 10'!$D$11,'Anexa 10'!$F$11,'Anexa 10'!$H$11)</c:f>
              <c:numCache>
                <c:formatCode>#,##0.00</c:formatCode>
                <c:ptCount val="3"/>
                <c:pt idx="0">
                  <c:v>3550311752.9000001</c:v>
                </c:pt>
                <c:pt idx="1">
                  <c:v>4549736846.04</c:v>
                </c:pt>
                <c:pt idx="2">
                  <c:v>940595838.88000011</c:v>
                </c:pt>
              </c:numCache>
            </c:numRef>
          </c:val>
          <c:extLst>
            <c:ext xmlns:c16="http://schemas.microsoft.com/office/drawing/2014/chart" uri="{C3380CC4-5D6E-409C-BE32-E72D297353CC}">
              <c16:uniqueId val="{00000006-225A-42A5-AD32-39110BC6E05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6321345207294468"/>
          <c:y val="2.8429452709334526E-2"/>
          <c:w val="0.4601505225484136"/>
          <c:h val="0.97046725319652094"/>
        </c:manualLayout>
      </c:layout>
      <c:barChart>
        <c:barDir val="bar"/>
        <c:grouping val="clustered"/>
        <c:varyColors val="0"/>
        <c:ser>
          <c:idx val="0"/>
          <c:order val="0"/>
          <c:spPr>
            <a:solidFill>
              <a:schemeClr val="accent1"/>
            </a:solidFill>
            <a:ln w="3175">
              <a:solidFill>
                <a:srgbClr val="16365C"/>
              </a:solidFill>
            </a:ln>
            <a:effectLst/>
          </c:spPr>
          <c:invertIfNegative val="0"/>
          <c:dPt>
            <c:idx val="0"/>
            <c:invertIfNegative val="0"/>
            <c:bubble3D val="0"/>
            <c:spPr>
              <a:solidFill>
                <a:schemeClr val="accent1">
                  <a:tint val="48000"/>
                </a:schemeClr>
              </a:solidFill>
              <a:ln w="3175">
                <a:solidFill>
                  <a:srgbClr val="16365C"/>
                </a:solidFill>
              </a:ln>
              <a:effectLst/>
            </c:spPr>
            <c:extLst>
              <c:ext xmlns:c16="http://schemas.microsoft.com/office/drawing/2014/chart" uri="{C3380CC4-5D6E-409C-BE32-E72D297353CC}">
                <c16:uniqueId val="{00000001-2AAB-4556-8D59-339F5A5E7039}"/>
              </c:ext>
            </c:extLst>
          </c:dPt>
          <c:dPt>
            <c:idx val="1"/>
            <c:invertIfNegative val="0"/>
            <c:bubble3D val="0"/>
            <c:spPr>
              <a:solidFill>
                <a:schemeClr val="accent1">
                  <a:tint val="65000"/>
                </a:schemeClr>
              </a:solidFill>
              <a:ln w="3175">
                <a:solidFill>
                  <a:srgbClr val="16365C"/>
                </a:solidFill>
              </a:ln>
              <a:effectLst/>
            </c:spPr>
            <c:extLst>
              <c:ext xmlns:c16="http://schemas.microsoft.com/office/drawing/2014/chart" uri="{C3380CC4-5D6E-409C-BE32-E72D297353CC}">
                <c16:uniqueId val="{00000003-2AAB-4556-8D59-339F5A5E7039}"/>
              </c:ext>
            </c:extLst>
          </c:dPt>
          <c:dPt>
            <c:idx val="2"/>
            <c:invertIfNegative val="0"/>
            <c:bubble3D val="0"/>
            <c:spPr>
              <a:solidFill>
                <a:schemeClr val="accent1">
                  <a:tint val="83000"/>
                </a:schemeClr>
              </a:solidFill>
              <a:ln w="3175">
                <a:solidFill>
                  <a:srgbClr val="16365C"/>
                </a:solidFill>
              </a:ln>
              <a:effectLst/>
            </c:spPr>
            <c:extLst>
              <c:ext xmlns:c16="http://schemas.microsoft.com/office/drawing/2014/chart" uri="{C3380CC4-5D6E-409C-BE32-E72D297353CC}">
                <c16:uniqueId val="{00000005-2AAB-4556-8D59-339F5A5E7039}"/>
              </c:ext>
            </c:extLst>
          </c:dPt>
          <c:dPt>
            <c:idx val="4"/>
            <c:invertIfNegative val="0"/>
            <c:bubble3D val="0"/>
            <c:spPr>
              <a:solidFill>
                <a:schemeClr val="accent1">
                  <a:shade val="82000"/>
                </a:schemeClr>
              </a:solidFill>
              <a:ln w="3175">
                <a:solidFill>
                  <a:srgbClr val="16365C"/>
                </a:solidFill>
              </a:ln>
              <a:effectLst/>
            </c:spPr>
            <c:extLst>
              <c:ext xmlns:c16="http://schemas.microsoft.com/office/drawing/2014/chart" uri="{C3380CC4-5D6E-409C-BE32-E72D297353CC}">
                <c16:uniqueId val="{00000008-2AAB-4556-8D59-339F5A5E7039}"/>
              </c:ext>
            </c:extLst>
          </c:dPt>
          <c:dPt>
            <c:idx val="5"/>
            <c:invertIfNegative val="0"/>
            <c:bubble3D val="0"/>
            <c:spPr>
              <a:solidFill>
                <a:schemeClr val="accent1">
                  <a:shade val="47000"/>
                </a:schemeClr>
              </a:solidFill>
              <a:ln w="3175">
                <a:solidFill>
                  <a:srgbClr val="16365C"/>
                </a:solidFill>
              </a:ln>
              <a:effectLst/>
            </c:spPr>
            <c:extLst>
              <c:ext xmlns:c16="http://schemas.microsoft.com/office/drawing/2014/chart" uri="{C3380CC4-5D6E-409C-BE32-E72D297353CC}">
                <c16:uniqueId val="{0000000A-2AAB-4556-8D59-339F5A5E7039}"/>
              </c:ext>
            </c:extLst>
          </c:dPt>
          <c:dLbls>
            <c:dLbl>
              <c:idx val="0"/>
              <c:layout>
                <c:manualLayout>
                  <c:x val="4.9004589453440417E-3"/>
                  <c:y val="-1.63198652467442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AB-4556-8D59-339F5A5E7039}"/>
                </c:ext>
              </c:extLst>
            </c:dLbl>
            <c:dLbl>
              <c:idx val="2"/>
              <c:layout>
                <c:manualLayout>
                  <c:x val="9.37813026547322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AB-4556-8D59-339F5A5E7039}"/>
                </c:ext>
              </c:extLst>
            </c:dLbl>
            <c:spPr>
              <a:noFill/>
              <a:ln>
                <a:noFill/>
              </a:ln>
              <a:effectLst/>
            </c:spPr>
            <c:txPr>
              <a:bodyPr rot="0" spcFirstLastPara="1" vertOverflow="ellipsis" vert="horz" wrap="square" lIns="38100" tIns="19050" rIns="38100" bIns="19050" anchor="ctr" anchorCtr="1">
                <a:spAutoFit/>
              </a:bodyPr>
              <a:lstStyle/>
              <a:p>
                <a:pPr>
                  <a:defRPr lang="en-US"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11'!$C$37:$C$42</c:f>
              <c:strCache>
                <c:ptCount val="6"/>
                <c:pt idx="0">
                  <c:v>Acord cadru</c:v>
                </c:pt>
                <c:pt idx="1">
                  <c:v>Licitaţii deschise, desfășurate prin SIA RSAP Mtender</c:v>
                </c:pt>
                <c:pt idx="2">
                  <c:v>Licitaţii deschise desfășurate prin intermediul SIA RSAP</c:v>
                </c:pt>
                <c:pt idx="3">
                  <c:v>Cererea ofertelor de preţuri desfășurate prin intermediul SIA RSAP Mtender</c:v>
                </c:pt>
                <c:pt idx="4">
                  <c:v>Cererea ofertelor de preţuri desfășurate prin intermediul SIA RSAP</c:v>
                </c:pt>
                <c:pt idx="5">
                  <c:v>Negociere fără publicare</c:v>
                </c:pt>
              </c:strCache>
            </c:strRef>
          </c:cat>
          <c:val>
            <c:numRef>
              <c:f>'Anexa 11'!$D$37:$D$42</c:f>
              <c:numCache>
                <c:formatCode>#,##0.00</c:formatCode>
                <c:ptCount val="6"/>
                <c:pt idx="0">
                  <c:v>1953300</c:v>
                </c:pt>
                <c:pt idx="1">
                  <c:v>5993512587.4100046</c:v>
                </c:pt>
                <c:pt idx="2">
                  <c:v>1575886509.0386009</c:v>
                </c:pt>
                <c:pt idx="3">
                  <c:v>1057250202.6300004</c:v>
                </c:pt>
                <c:pt idx="4">
                  <c:v>13397471.032500003</c:v>
                </c:pt>
                <c:pt idx="5">
                  <c:v>398644367.71000004</c:v>
                </c:pt>
              </c:numCache>
            </c:numRef>
          </c:val>
          <c:extLst>
            <c:ext xmlns:c16="http://schemas.microsoft.com/office/drawing/2014/chart" uri="{C3380CC4-5D6E-409C-BE32-E72D297353CC}">
              <c16:uniqueId val="{0000000B-2AAB-4556-8D59-339F5A5E7039}"/>
            </c:ext>
          </c:extLst>
        </c:ser>
        <c:dLbls>
          <c:showLegendKey val="0"/>
          <c:showVal val="0"/>
          <c:showCatName val="0"/>
          <c:showSerName val="0"/>
          <c:showPercent val="0"/>
          <c:showBubbleSize val="0"/>
        </c:dLbls>
        <c:gapWidth val="100"/>
        <c:axId val="176772992"/>
        <c:axId val="176771456"/>
      </c:barChart>
      <c:valAx>
        <c:axId val="176771456"/>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one"/>
        <c:crossAx val="176772992"/>
        <c:crosses val="autoZero"/>
        <c:crossBetween val="between"/>
      </c:valAx>
      <c:catAx>
        <c:axId val="17677299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endParaRPr lang="en-US"/>
          </a:p>
        </c:txPr>
        <c:crossAx val="1767714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'Anexa 11'!$R$16</c:f>
              <c:strCache>
                <c:ptCount val="1"/>
                <c:pt idx="0">
                  <c:v>2020</c:v>
                </c:pt>
              </c:strCache>
            </c:strRef>
          </c:tx>
          <c:spPr>
            <a:solidFill>
              <a:schemeClr val="accent1">
                <a:lumMod val="75000"/>
              </a:schemeClr>
            </a:solidFill>
            <a:ln>
              <a:noFill/>
            </a:ln>
            <a:effectLst/>
          </c:spPr>
          <c:invertIfNegative val="0"/>
          <c:dLbls>
            <c:dLbl>
              <c:idx val="6"/>
              <c:layout>
                <c:manualLayout>
                  <c:x val="-8.23529400205913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4C-4DE4-9231-F1730E2C67E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11'!$Q$17:$Q$23</c:f>
              <c:strCache>
                <c:ptCount val="7"/>
                <c:pt idx="0">
                  <c:v>Acord cadru</c:v>
                </c:pt>
                <c:pt idx="1">
                  <c:v>Licitaţii deschise, desfășurate prin SIA RSAP Mtender</c:v>
                </c:pt>
                <c:pt idx="2">
                  <c:v>Licitaţii deschise, desfășurate prin intermediul SIA RSAP</c:v>
                </c:pt>
                <c:pt idx="3">
                  <c:v>Cererea ofertelor de preţuri, desfășurate prin intermediul SIA RSAP Mtender</c:v>
                </c:pt>
                <c:pt idx="4">
                  <c:v>Cererea ofertelor de preţuri, desfășurate prin intermediul SIA RSAP</c:v>
                </c:pt>
                <c:pt idx="5">
                  <c:v>Negociere fără publicare</c:v>
                </c:pt>
                <c:pt idx="6">
                  <c:v>Total</c:v>
                </c:pt>
              </c:strCache>
            </c:strRef>
          </c:cat>
          <c:val>
            <c:numRef>
              <c:f>'Anexa 11'!$R$17:$R$23</c:f>
              <c:numCache>
                <c:formatCode>#,##0.00</c:formatCode>
                <c:ptCount val="7"/>
                <c:pt idx="0">
                  <c:v>1953300</c:v>
                </c:pt>
                <c:pt idx="1">
                  <c:v>5993512587.4100046</c:v>
                </c:pt>
                <c:pt idx="2">
                  <c:v>1575886509.0386009</c:v>
                </c:pt>
                <c:pt idx="3">
                  <c:v>1057250202.6300004</c:v>
                </c:pt>
                <c:pt idx="4">
                  <c:v>13397471.032500003</c:v>
                </c:pt>
                <c:pt idx="5">
                  <c:v>398644367.71000004</c:v>
                </c:pt>
                <c:pt idx="6">
                  <c:v>9040644437.821106</c:v>
                </c:pt>
              </c:numCache>
            </c:numRef>
          </c:val>
          <c:extLst>
            <c:ext xmlns:c16="http://schemas.microsoft.com/office/drawing/2014/chart" uri="{C3380CC4-5D6E-409C-BE32-E72D297353CC}">
              <c16:uniqueId val="{00000000-704C-4DE4-9231-F1730E2C67EA}"/>
            </c:ext>
          </c:extLst>
        </c:ser>
        <c:ser>
          <c:idx val="1"/>
          <c:order val="1"/>
          <c:tx>
            <c:strRef>
              <c:f>'Anexa 11'!$S$16</c:f>
              <c:strCache>
                <c:ptCount val="1"/>
                <c:pt idx="0">
                  <c:v>2019</c:v>
                </c:pt>
              </c:strCache>
            </c:strRef>
          </c:tx>
          <c:spPr>
            <a:solidFill>
              <a:schemeClr val="accent1">
                <a:lumMod val="40000"/>
                <a:lumOff val="60000"/>
              </a:schemeClr>
            </a:solidFill>
            <a:ln>
              <a:noFill/>
            </a:ln>
            <a:effectLst/>
          </c:spPr>
          <c:invertIfNegative val="0"/>
          <c:dLbls>
            <c:dLbl>
              <c:idx val="6"/>
              <c:layout>
                <c:manualLayout>
                  <c:x val="-8.36007118390849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4C-4DE4-9231-F1730E2C67E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11'!$Q$17:$Q$23</c:f>
              <c:strCache>
                <c:ptCount val="7"/>
                <c:pt idx="0">
                  <c:v>Acord cadru</c:v>
                </c:pt>
                <c:pt idx="1">
                  <c:v>Licitaţii deschise, desfășurate prin SIA RSAP Mtender</c:v>
                </c:pt>
                <c:pt idx="2">
                  <c:v>Licitaţii deschise, desfășurate prin intermediul SIA RSAP</c:v>
                </c:pt>
                <c:pt idx="3">
                  <c:v>Cererea ofertelor de preţuri, desfășurate prin intermediul SIA RSAP Mtender</c:v>
                </c:pt>
                <c:pt idx="4">
                  <c:v>Cererea ofertelor de preţuri, desfășurate prin intermediul SIA RSAP</c:v>
                </c:pt>
                <c:pt idx="5">
                  <c:v>Negociere fără publicare</c:v>
                </c:pt>
                <c:pt idx="6">
                  <c:v>Total</c:v>
                </c:pt>
              </c:strCache>
            </c:strRef>
          </c:cat>
          <c:val>
            <c:numRef>
              <c:f>'Anexa 11'!$S$17:$S$23</c:f>
              <c:numCache>
                <c:formatCode>#,##0.00</c:formatCode>
                <c:ptCount val="7"/>
                <c:pt idx="0">
                  <c:v>3900432</c:v>
                </c:pt>
                <c:pt idx="1">
                  <c:v>6606320440.8899994</c:v>
                </c:pt>
                <c:pt idx="2">
                  <c:v>811895095.87300003</c:v>
                </c:pt>
                <c:pt idx="3">
                  <c:v>1211306378.3400002</c:v>
                </c:pt>
                <c:pt idx="4">
                  <c:v>4568135.0696000019</c:v>
                </c:pt>
                <c:pt idx="5">
                  <c:v>301895690.17000008</c:v>
                </c:pt>
                <c:pt idx="6">
                  <c:v>8939886172.3425999</c:v>
                </c:pt>
              </c:numCache>
            </c:numRef>
          </c:val>
          <c:extLst>
            <c:ext xmlns:c16="http://schemas.microsoft.com/office/drawing/2014/chart" uri="{C3380CC4-5D6E-409C-BE32-E72D297353CC}">
              <c16:uniqueId val="{00000001-704C-4DE4-9231-F1730E2C67EA}"/>
            </c:ext>
          </c:extLst>
        </c:ser>
        <c:dLbls>
          <c:dLblPos val="outEnd"/>
          <c:showLegendKey val="0"/>
          <c:showVal val="1"/>
          <c:showCatName val="0"/>
          <c:showSerName val="0"/>
          <c:showPercent val="0"/>
          <c:showBubbleSize val="0"/>
        </c:dLbls>
        <c:gapWidth val="182"/>
        <c:axId val="790796863"/>
        <c:axId val="790797727"/>
      </c:barChart>
      <c:catAx>
        <c:axId val="790796863"/>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90797727"/>
        <c:crosses val="autoZero"/>
        <c:auto val="1"/>
        <c:lblAlgn val="ctr"/>
        <c:lblOffset val="100"/>
        <c:noMultiLvlLbl val="0"/>
      </c:catAx>
      <c:valAx>
        <c:axId val="790797727"/>
        <c:scaling>
          <c:orientation val="minMax"/>
        </c:scaling>
        <c:delete val="1"/>
        <c:axPos val="b"/>
        <c:numFmt formatCode="#,##0.00" sourceLinked="1"/>
        <c:majorTickMark val="out"/>
        <c:minorTickMark val="none"/>
        <c:tickLblPos val="nextTo"/>
        <c:crossAx val="7907968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6335540465022"/>
          <c:y val="4.1903255582658755E-2"/>
          <c:w val="0.77941169498843965"/>
          <c:h val="0.88107093477779552"/>
        </c:manualLayout>
      </c:layout>
      <c:barChart>
        <c:barDir val="bar"/>
        <c:grouping val="clustered"/>
        <c:varyColors val="0"/>
        <c:ser>
          <c:idx val="0"/>
          <c:order val="0"/>
          <c:invertIfNegative val="0"/>
          <c:cat>
            <c:numRef>
              <c:f>'Anexa 13'!$B$12:$G$12</c:f>
              <c:numCache>
                <c:formatCode>#,##0.00</c:formatCode>
                <c:ptCount val="6"/>
              </c:numCache>
            </c:numRef>
          </c:cat>
          <c:val>
            <c:numRef>
              <c:f>'Anexa 13'!#REF!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'Anexa 13'!#REF!</c15:sqref>
                        </c15:formulaRef>
                      </c:ext>
                    </c:extLst>
                    <c:strCache>
                      <c:ptCount val="1"/>
                      <c:pt idx="0">
                        <c:v>#REF!</c:v>
                      </c:pt>
                    </c:strCache>
                  </c:strRef>
                </c15:tx>
              </c15:filteredSeriesTitle>
            </c:ext>
            <c:ext xmlns:c16="http://schemas.microsoft.com/office/drawing/2014/chart" uri="{C3380CC4-5D6E-409C-BE32-E72D297353CC}">
              <c16:uniqueId val="{00000000-CC05-44FB-934F-FE2166DFC074}"/>
            </c:ext>
          </c:extLst>
        </c:ser>
        <c:ser>
          <c:idx val="1"/>
          <c:order val="1"/>
          <c:invertIfNegative val="0"/>
          <c:cat>
            <c:numRef>
              <c:f>'Anexa 13'!$B$12:$G$12</c:f>
              <c:numCache>
                <c:formatCode>#,##0.00</c:formatCode>
                <c:ptCount val="6"/>
              </c:numCache>
            </c:numRef>
          </c:cat>
          <c:val>
            <c:numRef>
              <c:f>'Anexa 13'!#REF!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'Anexa 13'!#REF!</c15:sqref>
                        </c15:formulaRef>
                      </c:ext>
                    </c:extLst>
                    <c:strCache>
                      <c:ptCount val="1"/>
                      <c:pt idx="0">
                        <c:v>#REF!</c:v>
                      </c:pt>
                    </c:strCache>
                  </c:strRef>
                </c15:tx>
              </c15:filteredSeriesTitle>
            </c:ext>
            <c:ext xmlns:c16="http://schemas.microsoft.com/office/drawing/2014/chart" uri="{C3380CC4-5D6E-409C-BE32-E72D297353CC}">
              <c16:uniqueId val="{00000001-CC05-44FB-934F-FE2166DFC074}"/>
            </c:ext>
          </c:extLst>
        </c:ser>
        <c:ser>
          <c:idx val="2"/>
          <c:order val="2"/>
          <c:invertIfNegative val="0"/>
          <c:cat>
            <c:numRef>
              <c:f>'Anexa 13'!$B$12:$G$12</c:f>
              <c:numCache>
                <c:formatCode>#,##0.00</c:formatCode>
                <c:ptCount val="6"/>
              </c:numCache>
            </c:numRef>
          </c:cat>
          <c:val>
            <c:numRef>
              <c:f>'Anexa 13'!#REF!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'Anexa 13'!#REF!</c15:sqref>
                        </c15:formulaRef>
                      </c:ext>
                    </c:extLst>
                    <c:strCache>
                      <c:ptCount val="1"/>
                      <c:pt idx="0">
                        <c:v>#REF!</c:v>
                      </c:pt>
                    </c:strCache>
                  </c:strRef>
                </c15:tx>
              </c15:filteredSeriesTitle>
            </c:ext>
            <c:ext xmlns:c16="http://schemas.microsoft.com/office/drawing/2014/chart" uri="{C3380CC4-5D6E-409C-BE32-E72D297353CC}">
              <c16:uniqueId val="{00000002-CC05-44FB-934F-FE2166DFC074}"/>
            </c:ext>
          </c:extLst>
        </c:ser>
        <c:dLbls>
          <c:showLegendKey val="0"/>
          <c:showVal val="0"/>
          <c:showCatName val="0"/>
          <c:showSerName val="0"/>
          <c:showPercent val="0"/>
          <c:showBubbleSize val="0"/>
        </c:dLbls>
        <c:gapWidth val="30"/>
        <c:axId val="176863872"/>
        <c:axId val="163905920"/>
      </c:barChart>
      <c:catAx>
        <c:axId val="176863872"/>
        <c:scaling>
          <c:orientation val="minMax"/>
        </c:scaling>
        <c:delete val="0"/>
        <c:axPos val="l"/>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nchor="ctr" anchorCtr="1"/>
          <a:lstStyle/>
          <a:p>
            <a:pPr>
              <a:defRPr lang="en-US" sz="1000" b="0" i="0" u="none" strike="noStrike" baseline="0">
                <a:solidFill>
                  <a:schemeClr val="tx2">
                    <a:lumMod val="75000"/>
                  </a:schemeClr>
                </a:solidFill>
                <a:latin typeface="Calibri"/>
                <a:ea typeface="Calibri"/>
                <a:cs typeface="Calibri"/>
              </a:defRPr>
            </a:pPr>
            <a:endParaRPr lang="en-US"/>
          </a:p>
        </c:txPr>
        <c:crossAx val="163905920"/>
        <c:crosses val="autoZero"/>
        <c:auto val="1"/>
        <c:lblAlgn val="ctr"/>
        <c:lblOffset val="100"/>
        <c:noMultiLvlLbl val="0"/>
      </c:catAx>
      <c:valAx>
        <c:axId val="163905920"/>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76863872"/>
        <c:crosses val="autoZero"/>
        <c:crossBetween val="between"/>
      </c:valAx>
      <c:spPr>
        <a:noFill/>
        <a:ln w="25400">
          <a:noFill/>
        </a:ln>
      </c:spPr>
    </c:plotArea>
    <c:legend>
      <c:legendPos val="b"/>
      <c:layout>
        <c:manualLayout>
          <c:xMode val="edge"/>
          <c:yMode val="edge"/>
          <c:x val="0.37746511415802758"/>
          <c:y val="0.9647140780317176"/>
          <c:w val="0.32462053729770568"/>
          <c:h val="2.3491281021924812E-2"/>
        </c:manualLayout>
      </c:layout>
      <c:overlay val="0"/>
      <c:spPr>
        <a:noFill/>
        <a:ln w="25400">
          <a:noFill/>
        </a:ln>
      </c:spPr>
      <c:txPr>
        <a:bodyPr/>
        <a:lstStyle/>
        <a:p>
          <a:pPr>
            <a:defRPr lang="en-US" sz="1200" b="1" i="0" u="none" strike="noStrike" baseline="0">
              <a:solidFill>
                <a:schemeClr val="tx2">
                  <a:lumMod val="7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11" l="0.70000000000000062" r="0.70000000000000062" t="0.75000000000000511" header="0.30000000000000032" footer="0.30000000000000032"/>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PIB</c:v>
          </c:tx>
          <c:spPr>
            <a:solidFill>
              <a:schemeClr val="accent5">
                <a:lumMod val="50000"/>
              </a:schemeClr>
            </a:solidFill>
            <a:ln>
              <a:solidFill>
                <a:schemeClr val="accent5">
                  <a:lumMod val="50000"/>
                </a:schemeClr>
              </a:solidFill>
            </a:ln>
            <a:effectLst/>
          </c:spPr>
          <c:invertIfNegative val="0"/>
          <c:dLbls>
            <c:spPr>
              <a:solidFill>
                <a:schemeClr val="accent1">
                  <a:lumMod val="60000"/>
                  <a:lumOff val="40000"/>
                </a:schemeClr>
              </a:solidFill>
              <a:ln w="25400">
                <a:noFill/>
              </a:ln>
            </c:spPr>
            <c:txPr>
              <a:bodyPr wrap="square" lIns="38100" tIns="19050" rIns="38100" bIns="19050" anchor="ctr">
                <a:spAutoFit/>
              </a:bodyPr>
              <a:lstStyle/>
              <a:p>
                <a:pPr>
                  <a:defRPr lang="en-US" sz="1100" b="1" i="0" u="none" strike="noStrike" baseline="0">
                    <a:solidFill>
                      <a:schemeClr val="bg1"/>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'Anexa 14'!$B$5:$B$12</c:f>
              <c:numCache>
                <c:formatCode>General</c:formatCode>
                <c:ptCount val="8"/>
                <c:pt idx="0">
                  <c:v>2008</c:v>
                </c:pt>
                <c:pt idx="1">
                  <c:v>2009</c:v>
                </c:pt>
                <c:pt idx="2">
                  <c:v>2010</c:v>
                </c:pt>
                <c:pt idx="3">
                  <c:v>2011</c:v>
                </c:pt>
                <c:pt idx="4">
                  <c:v>2012</c:v>
                </c:pt>
                <c:pt idx="5">
                  <c:v>2013</c:v>
                </c:pt>
                <c:pt idx="6">
                  <c:v>2014</c:v>
                </c:pt>
                <c:pt idx="7">
                  <c:v>2015</c:v>
                </c:pt>
              </c:numCache>
            </c:numRef>
          </c:cat>
          <c:val>
            <c:numRef>
              <c:f>'Anexa 14'!$C$5:$C$12</c:f>
              <c:numCache>
                <c:formatCode>#,##0</c:formatCode>
                <c:ptCount val="8"/>
                <c:pt idx="0">
                  <c:v>62922</c:v>
                </c:pt>
                <c:pt idx="1">
                  <c:v>60429.8</c:v>
                </c:pt>
                <c:pt idx="2">
                  <c:v>71885.47</c:v>
                </c:pt>
                <c:pt idx="3">
                  <c:v>82348.7</c:v>
                </c:pt>
                <c:pt idx="4">
                  <c:v>87847</c:v>
                </c:pt>
                <c:pt idx="5">
                  <c:v>99879</c:v>
                </c:pt>
                <c:pt idx="6">
                  <c:v>112050</c:v>
                </c:pt>
                <c:pt idx="7">
                  <c:v>121851</c:v>
                </c:pt>
              </c:numCache>
            </c:numRef>
          </c:val>
          <c:extLst>
            <c:ext xmlns:c16="http://schemas.microsoft.com/office/drawing/2014/chart" uri="{C3380CC4-5D6E-409C-BE32-E72D297353CC}">
              <c16:uniqueId val="{00000000-EF91-43DB-B4A6-304DF3BB7EC6}"/>
            </c:ext>
          </c:extLst>
        </c:ser>
        <c:ser>
          <c:idx val="1"/>
          <c:order val="1"/>
          <c:tx>
            <c:v>Achiziții Publice</c:v>
          </c:tx>
          <c:spPr>
            <a:solidFill>
              <a:schemeClr val="accent5">
                <a:lumMod val="20000"/>
                <a:lumOff val="80000"/>
              </a:schemeClr>
            </a:solidFill>
            <a:ln>
              <a:solidFill>
                <a:schemeClr val="accent5">
                  <a:lumMod val="50000"/>
                </a:schemeClr>
              </a:solidFill>
            </a:ln>
          </c:spPr>
          <c:invertIfNegative val="0"/>
          <c:dLbls>
            <c:spPr>
              <a:solidFill>
                <a:schemeClr val="accent1">
                  <a:lumMod val="60000"/>
                  <a:lumOff val="40000"/>
                </a:schemeClr>
              </a:solidFill>
              <a:ln>
                <a:noFill/>
              </a:ln>
              <a:effectLst/>
            </c:spPr>
            <c:txPr>
              <a:bodyPr wrap="square" lIns="38100" tIns="19050" rIns="38100" bIns="19050" anchor="ctr">
                <a:spAutoFit/>
              </a:bodyPr>
              <a:lstStyle/>
              <a:p>
                <a:pPr>
                  <a:defRPr lang="en-US"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'Anexa 14'!$B$5:$B$12</c:f>
              <c:numCache>
                <c:formatCode>General</c:formatCode>
                <c:ptCount val="8"/>
                <c:pt idx="0">
                  <c:v>2008</c:v>
                </c:pt>
                <c:pt idx="1">
                  <c:v>2009</c:v>
                </c:pt>
                <c:pt idx="2">
                  <c:v>2010</c:v>
                </c:pt>
                <c:pt idx="3">
                  <c:v>2011</c:v>
                </c:pt>
                <c:pt idx="4">
                  <c:v>2012</c:v>
                </c:pt>
                <c:pt idx="5">
                  <c:v>2013</c:v>
                </c:pt>
                <c:pt idx="6">
                  <c:v>2014</c:v>
                </c:pt>
                <c:pt idx="7">
                  <c:v>2015</c:v>
                </c:pt>
              </c:numCache>
            </c:numRef>
          </c:cat>
          <c:val>
            <c:numRef>
              <c:f>'Anexa 15'!#REF!</c:f>
              <c:numCache>
                <c:formatCode>General</c:formatCode>
                <c:ptCount val="1"/>
                <c:pt idx="0">
                  <c:v>1</c:v>
                </c:pt>
              </c:numCache>
            </c:numRef>
          </c:val>
          <c:extLst>
            <c:ext xmlns:c16="http://schemas.microsoft.com/office/drawing/2014/chart" uri="{C3380CC4-5D6E-409C-BE32-E72D297353CC}">
              <c16:uniqueId val="{00000001-EF91-43DB-B4A6-304DF3BB7EC6}"/>
            </c:ext>
          </c:extLst>
        </c:ser>
        <c:dLbls>
          <c:showLegendKey val="0"/>
          <c:showVal val="0"/>
          <c:showCatName val="0"/>
          <c:showSerName val="0"/>
          <c:showPercent val="0"/>
          <c:showBubbleSize val="0"/>
        </c:dLbls>
        <c:gapWidth val="24"/>
        <c:axId val="163968512"/>
        <c:axId val="163970048"/>
      </c:barChart>
      <c:catAx>
        <c:axId val="163968512"/>
        <c:scaling>
          <c:orientation val="minMax"/>
        </c:scaling>
        <c:delete val="0"/>
        <c:axPos val="b"/>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1100" b="1" i="0" u="none" strike="noStrike" baseline="0">
                <a:solidFill>
                  <a:srgbClr val="333333"/>
                </a:solidFill>
                <a:latin typeface="Calibri"/>
                <a:ea typeface="Calibri"/>
                <a:cs typeface="Calibri"/>
              </a:defRPr>
            </a:pPr>
            <a:endParaRPr lang="en-US"/>
          </a:p>
        </c:txPr>
        <c:crossAx val="163970048"/>
        <c:crosses val="autoZero"/>
        <c:auto val="1"/>
        <c:lblAlgn val="ctr"/>
        <c:lblOffset val="100"/>
        <c:noMultiLvlLbl val="0"/>
      </c:catAx>
      <c:valAx>
        <c:axId val="163970048"/>
        <c:scaling>
          <c:orientation val="minMax"/>
        </c:scaling>
        <c:delete val="0"/>
        <c:axPos val="l"/>
        <c:majorGridlines>
          <c:spPr>
            <a:ln w="9525" cap="flat" cmpd="sng" algn="ctr">
              <a:solidFill>
                <a:schemeClr val="accent5">
                  <a:lumMod val="40000"/>
                  <a:lumOff val="60000"/>
                </a:schemeClr>
              </a:solidFill>
              <a:round/>
            </a:ln>
            <a:effectLst/>
          </c:spPr>
        </c:majorGridlines>
        <c:numFmt formatCode="#,##0" sourceLinked="1"/>
        <c:majorTickMark val="none"/>
        <c:minorTickMark val="none"/>
        <c:tickLblPos val="nextTo"/>
        <c:spPr>
          <a:ln w="9525">
            <a:noFill/>
          </a:ln>
        </c:spPr>
        <c:txPr>
          <a:bodyPr rot="0" vert="horz"/>
          <a:lstStyle/>
          <a:p>
            <a:pPr>
              <a:defRPr lang="en-US" sz="1100" b="0" i="0" u="none" strike="noStrike" baseline="0">
                <a:solidFill>
                  <a:srgbClr val="333333"/>
                </a:solidFill>
                <a:latin typeface="Calibri"/>
                <a:ea typeface="Calibri"/>
                <a:cs typeface="Calibri"/>
              </a:defRPr>
            </a:pPr>
            <a:endParaRPr lang="en-US"/>
          </a:p>
        </c:txPr>
        <c:crossAx val="163968512"/>
        <c:crosses val="autoZero"/>
        <c:crossBetween val="between"/>
      </c:valAx>
      <c:spPr>
        <a:noFill/>
        <a:ln w="25400">
          <a:noFill/>
        </a:ln>
      </c:spPr>
    </c:plotArea>
    <c:legend>
      <c:legendPos val="b"/>
      <c:layout/>
      <c:overlay val="0"/>
      <c:spPr>
        <a:noFill/>
        <a:ln w="25400">
          <a:noFill/>
        </a:ln>
      </c:spPr>
      <c:txPr>
        <a:bodyPr/>
        <a:lstStyle/>
        <a:p>
          <a:pPr>
            <a:defRPr lang="en-US" sz="11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75858818752578E-2"/>
          <c:y val="2.7439904174932403E-2"/>
          <c:w val="0.87360070475619678"/>
          <c:h val="0.88456908963597636"/>
        </c:manualLayout>
      </c:layout>
      <c:lineChart>
        <c:grouping val="standard"/>
        <c:varyColors val="0"/>
        <c:ser>
          <c:idx val="1"/>
          <c:order val="1"/>
          <c:tx>
            <c:v>Series2</c:v>
          </c:tx>
          <c:spPr>
            <a:ln w="50800" cap="rnd">
              <a:solidFill>
                <a:srgbClr val="002060"/>
              </a:solidFill>
              <a:round/>
            </a:ln>
            <a:effectLst/>
          </c:spPr>
          <c:marker>
            <c:symbol val="none"/>
          </c:marker>
          <c:dLbls>
            <c:dLbl>
              <c:idx val="4"/>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lang="en-US" sz="900" b="0" i="0" u="none" strike="noStrike" kern="1200" cap="all"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30A8-48DA-9A07-6D916EFEAB20}"/>
                </c:ext>
              </c:extLst>
            </c:dLbl>
            <c:dLbl>
              <c:idx val="5"/>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lang="en-US" sz="900" b="0" i="0" u="none" strike="noStrike" kern="1200" cap="all"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30A8-48DA-9A07-6D916EFEAB20}"/>
                </c:ext>
              </c:extLst>
            </c:dLbl>
            <c:dLbl>
              <c:idx val="6"/>
              <c:spPr>
                <a:solidFill>
                  <a:schemeClr val="tx2">
                    <a:lumMod val="60000"/>
                    <a:lumOff val="40000"/>
                  </a:schemeClr>
                </a:solidFill>
                <a:ln>
                  <a:noFill/>
                </a:ln>
                <a:effectLst/>
              </c:spPr>
              <c:txPr>
                <a:bodyPr rot="0" spcFirstLastPara="1" vertOverflow="ellipsis" vert="horz" wrap="square" lIns="38100" tIns="19050" rIns="38100" bIns="19050" anchor="ctr" anchorCtr="0">
                  <a:spAutoFit/>
                </a:bodyPr>
                <a:lstStyle/>
                <a:p>
                  <a:pPr algn="ctr">
                    <a:defRPr lang="ro-RO" sz="900" b="0" i="0" u="none" strike="noStrike" kern="1200" cap="all"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30A8-48DA-9A07-6D916EFEAB20}"/>
                </c:ext>
              </c:extLst>
            </c:dLbl>
            <c:dLbl>
              <c:idx val="7"/>
              <c:layout>
                <c:manualLayout>
                  <c:x val="-2.9988465974625338E-2"/>
                  <c:y val="2.8558675147318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D8-4644-8787-935F2601AA46}"/>
                </c:ext>
              </c:extLst>
            </c:dLbl>
            <c:spPr>
              <a:solidFill>
                <a:schemeClr val="tx2">
                  <a:lumMod val="60000"/>
                  <a:lumOff val="4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0" i="0" u="none" strike="noStrike" kern="1200" cap="all"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9525" cap="flat" cmpd="sng" algn="ctr">
                      <a:solidFill>
                        <a:schemeClr val="tx1">
                          <a:lumMod val="35000"/>
                          <a:lumOff val="65000"/>
                        </a:schemeClr>
                      </a:solidFill>
                      <a:round/>
                    </a:ln>
                    <a:effectLst/>
                  </c:spPr>
                </c15:leaderLines>
              </c:ext>
            </c:extLst>
          </c:dLbls>
          <c:cat>
            <c:numRef>
              <c:f>'Anexa 14'!$B$5:$B$17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'Anexa 14'!$E$5:$E$17</c:f>
              <c:numCache>
                <c:formatCode>#,##0.00</c:formatCode>
                <c:ptCount val="13"/>
                <c:pt idx="0">
                  <c:v>9.3687422523123871</c:v>
                </c:pt>
                <c:pt idx="1">
                  <c:v>7.543943551029459</c:v>
                </c:pt>
                <c:pt idx="2">
                  <c:v>7.8490409814389475</c:v>
                </c:pt>
                <c:pt idx="3">
                  <c:v>6.6515682700516221</c:v>
                </c:pt>
                <c:pt idx="4">
                  <c:v>6.6916229353307459</c:v>
                </c:pt>
                <c:pt idx="5">
                  <c:v>7.4850569188718348</c:v>
                </c:pt>
                <c:pt idx="6">
                  <c:v>9.6733601070950463</c:v>
                </c:pt>
                <c:pt idx="7">
                  <c:v>5.3023774938244248</c:v>
                </c:pt>
                <c:pt idx="8">
                  <c:v>5.5965376721496769</c:v>
                </c:pt>
                <c:pt idx="9">
                  <c:v>5.722589097486849</c:v>
                </c:pt>
                <c:pt idx="10">
                  <c:v>5.5300606264735599</c:v>
                </c:pt>
                <c:pt idx="11">
                  <c:v>4.2546608979576295</c:v>
                </c:pt>
                <c:pt idx="12">
                  <c:v>4.381348375591223</c:v>
                </c:pt>
              </c:numCache>
            </c:numRef>
          </c:val>
          <c:smooth val="0"/>
          <c:extLst>
            <c:ext xmlns:c16="http://schemas.microsoft.com/office/drawing/2014/chart" uri="{C3380CC4-5D6E-409C-BE32-E72D297353CC}">
              <c16:uniqueId val="{00000004-BFD8-4644-8787-935F2601AA46}"/>
            </c:ext>
          </c:extLst>
        </c:ser>
        <c:dLbls>
          <c:showLegendKey val="0"/>
          <c:showVal val="0"/>
          <c:showCatName val="0"/>
          <c:showSerName val="0"/>
          <c:showPercent val="0"/>
          <c:showBubbleSize val="0"/>
        </c:dLbls>
        <c:smooth val="0"/>
        <c:axId val="176935296"/>
        <c:axId val="176936832"/>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numRef>
                    <c:extLst>
                      <c:ext uri="{02D57815-91ED-43cb-92C2-25804820EDAC}">
                        <c15:formulaRef>
                          <c15:sqref>'Anexa 14'!$B$5:$B$17</c15:sqref>
                        </c15:formulaRef>
                      </c:ext>
                    </c:extLst>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c:ext uri="{02D57815-91ED-43cb-92C2-25804820EDAC}">
                        <c15:formulaRef>
                          <c15:sqref>'Anexa 14'!$C$5:$C$12</c15:sqref>
                        </c15:formulaRef>
                      </c:ext>
                    </c:extLst>
                    <c:numCache>
                      <c:formatCode>#,##0</c:formatCode>
                      <c:ptCount val="8"/>
                      <c:pt idx="0">
                        <c:v>62922</c:v>
                      </c:pt>
                      <c:pt idx="1">
                        <c:v>60429.8</c:v>
                      </c:pt>
                      <c:pt idx="2">
                        <c:v>71885.47</c:v>
                      </c:pt>
                      <c:pt idx="3">
                        <c:v>82348.7</c:v>
                      </c:pt>
                      <c:pt idx="4">
                        <c:v>87847</c:v>
                      </c:pt>
                      <c:pt idx="5">
                        <c:v>99879</c:v>
                      </c:pt>
                      <c:pt idx="6">
                        <c:v>112050</c:v>
                      </c:pt>
                      <c:pt idx="7">
                        <c:v>121851</c:v>
                      </c:pt>
                    </c:numCache>
                  </c:numRef>
                </c:val>
                <c:smooth val="0"/>
                <c:extLst>
                  <c:ext xmlns:c16="http://schemas.microsoft.com/office/drawing/2014/chart" uri="{C3380CC4-5D6E-409C-BE32-E72D297353CC}">
                    <c16:uniqueId val="{00000005-BFD8-4644-8787-935F2601AA46}"/>
                  </c:ext>
                </c:extLst>
              </c15:ser>
            </c15:filteredLineSeries>
          </c:ext>
        </c:extLst>
      </c:lineChart>
      <c:catAx>
        <c:axId val="1769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crossAx val="176936832"/>
        <c:crosses val="autoZero"/>
        <c:auto val="1"/>
        <c:lblAlgn val="ctr"/>
        <c:lblOffset val="100"/>
        <c:noMultiLvlLbl val="0"/>
      </c:catAx>
      <c:valAx>
        <c:axId val="176936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76935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PIB</c:v>
          </c:tx>
          <c:spPr>
            <a:solidFill>
              <a:schemeClr val="tx2">
                <a:lumMod val="50000"/>
              </a:schemeClr>
            </a:solidFill>
            <a:ln>
              <a:solidFill>
                <a:schemeClr val="accent5">
                  <a:lumMod val="50000"/>
                </a:schemeClr>
              </a:solidFill>
            </a:ln>
            <a:effectLst/>
          </c:spPr>
          <c:invertIfNegative val="0"/>
          <c:dLbls>
            <c:spPr>
              <a:solidFill>
                <a:schemeClr val="accent1">
                  <a:lumMod val="60000"/>
                  <a:lumOff val="40000"/>
                </a:schemeClr>
              </a:solidFill>
              <a:ln w="25400">
                <a:noFill/>
              </a:ln>
            </c:spPr>
            <c:txPr>
              <a:bodyPr wrap="square" lIns="38100" tIns="19050" rIns="38100" bIns="19050" anchor="ctr">
                <a:spAutoFit/>
              </a:bodyPr>
              <a:lstStyle/>
              <a:p>
                <a:pPr>
                  <a:defRPr lang="en-US" sz="1100" b="1" i="0" u="none" strike="noStrike" baseline="0">
                    <a:solidFill>
                      <a:schemeClr val="bg1"/>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'Anexa 14'!$B$5:$B$17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'Anexa 14'!$C$5:$C$17</c:f>
              <c:numCache>
                <c:formatCode>#,##0</c:formatCode>
                <c:ptCount val="13"/>
                <c:pt idx="0">
                  <c:v>62922</c:v>
                </c:pt>
                <c:pt idx="1">
                  <c:v>60429.8</c:v>
                </c:pt>
                <c:pt idx="2">
                  <c:v>71885.47</c:v>
                </c:pt>
                <c:pt idx="3">
                  <c:v>82348.7</c:v>
                </c:pt>
                <c:pt idx="4">
                  <c:v>87847</c:v>
                </c:pt>
                <c:pt idx="5">
                  <c:v>99879</c:v>
                </c:pt>
                <c:pt idx="6">
                  <c:v>112050</c:v>
                </c:pt>
                <c:pt idx="7">
                  <c:v>121851</c:v>
                </c:pt>
                <c:pt idx="8">
                  <c:v>134476</c:v>
                </c:pt>
                <c:pt idx="9">
                  <c:v>150369</c:v>
                </c:pt>
                <c:pt idx="10">
                  <c:v>190016</c:v>
                </c:pt>
                <c:pt idx="11">
                  <c:v>210099</c:v>
                </c:pt>
                <c:pt idx="12">
                  <c:v>206352</c:v>
                </c:pt>
              </c:numCache>
            </c:numRef>
          </c:val>
          <c:extLst>
            <c:ext xmlns:c16="http://schemas.microsoft.com/office/drawing/2014/chart" uri="{C3380CC4-5D6E-409C-BE32-E72D297353CC}">
              <c16:uniqueId val="{00000000-496F-4609-9A27-89FB68A468F8}"/>
            </c:ext>
          </c:extLst>
        </c:ser>
        <c:ser>
          <c:idx val="1"/>
          <c:order val="1"/>
          <c:tx>
            <c:v>Volumul achizițiilor publice</c:v>
          </c:tx>
          <c:spPr>
            <a:solidFill>
              <a:schemeClr val="accent5">
                <a:lumMod val="20000"/>
                <a:lumOff val="80000"/>
              </a:schemeClr>
            </a:solidFill>
            <a:ln>
              <a:solidFill>
                <a:schemeClr val="accent5">
                  <a:lumMod val="50000"/>
                </a:schemeClr>
              </a:solidFill>
            </a:ln>
          </c:spPr>
          <c:invertIfNegative val="0"/>
          <c:dLbls>
            <c:spPr>
              <a:solidFill>
                <a:schemeClr val="accent1">
                  <a:lumMod val="60000"/>
                  <a:lumOff val="40000"/>
                </a:schemeClr>
              </a:solidFill>
              <a:ln>
                <a:noFill/>
              </a:ln>
              <a:effectLst/>
            </c:spPr>
            <c:txPr>
              <a:bodyPr wrap="square" lIns="38100" tIns="19050" rIns="38100" bIns="19050" anchor="ctr">
                <a:spAutoFit/>
              </a:bodyPr>
              <a:lstStyle/>
              <a:p>
                <a:pPr>
                  <a:defRPr lang="en-US"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'Anexa 14'!$B$5:$B$17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'Anexa 14'!$D$5:$D$17</c:f>
              <c:numCache>
                <c:formatCode>#,##0</c:formatCode>
                <c:ptCount val="13"/>
                <c:pt idx="0">
                  <c:v>5895</c:v>
                </c:pt>
                <c:pt idx="1">
                  <c:v>4558.79</c:v>
                </c:pt>
                <c:pt idx="2">
                  <c:v>5642.32</c:v>
                </c:pt>
                <c:pt idx="3">
                  <c:v>5477.48</c:v>
                </c:pt>
                <c:pt idx="4">
                  <c:v>5878.39</c:v>
                </c:pt>
                <c:pt idx="5">
                  <c:v>7476</c:v>
                </c:pt>
                <c:pt idx="6">
                  <c:v>10839</c:v>
                </c:pt>
                <c:pt idx="7">
                  <c:v>6461</c:v>
                </c:pt>
                <c:pt idx="8">
                  <c:v>7526</c:v>
                </c:pt>
                <c:pt idx="9">
                  <c:v>8605</c:v>
                </c:pt>
                <c:pt idx="10">
                  <c:v>10508</c:v>
                </c:pt>
                <c:pt idx="11">
                  <c:v>8939</c:v>
                </c:pt>
                <c:pt idx="12">
                  <c:v>9041</c:v>
                </c:pt>
              </c:numCache>
            </c:numRef>
          </c:val>
          <c:extLst>
            <c:ext xmlns:c16="http://schemas.microsoft.com/office/drawing/2014/chart" uri="{C3380CC4-5D6E-409C-BE32-E72D297353CC}">
              <c16:uniqueId val="{00000001-496F-4609-9A27-89FB68A468F8}"/>
            </c:ext>
          </c:extLst>
        </c:ser>
        <c:dLbls>
          <c:showLegendKey val="0"/>
          <c:showVal val="0"/>
          <c:showCatName val="0"/>
          <c:showSerName val="0"/>
          <c:showPercent val="0"/>
          <c:showBubbleSize val="0"/>
        </c:dLbls>
        <c:gapWidth val="24"/>
        <c:axId val="177228032"/>
        <c:axId val="177233920"/>
      </c:barChart>
      <c:catAx>
        <c:axId val="177228032"/>
        <c:scaling>
          <c:orientation val="minMax"/>
        </c:scaling>
        <c:delete val="0"/>
        <c:axPos val="b"/>
        <c:numFmt formatCode="General" sourceLinked="1"/>
        <c:majorTickMark val="out"/>
        <c:minorTickMark val="none"/>
        <c:tickLblPos val="nextTo"/>
        <c:spPr>
          <a:noFill/>
          <a:ln w="9525" cap="flat" cmpd="sng" algn="ctr">
            <a:solidFill>
              <a:schemeClr val="accent5">
                <a:lumMod val="50000"/>
              </a:schemeClr>
            </a:solidFill>
            <a:round/>
          </a:ln>
          <a:effectLst/>
        </c:spPr>
        <c:txPr>
          <a:bodyPr rot="0" vert="horz"/>
          <a:lstStyle/>
          <a:p>
            <a:pPr>
              <a:defRPr lang="en-US" sz="1100" b="1" i="0" u="none" strike="noStrike" baseline="0">
                <a:solidFill>
                  <a:srgbClr val="333333"/>
                </a:solidFill>
                <a:latin typeface="Calibri"/>
                <a:ea typeface="Calibri"/>
                <a:cs typeface="Calibri"/>
              </a:defRPr>
            </a:pPr>
            <a:endParaRPr lang="en-US"/>
          </a:p>
        </c:txPr>
        <c:crossAx val="177233920"/>
        <c:crosses val="autoZero"/>
        <c:auto val="1"/>
        <c:lblAlgn val="ctr"/>
        <c:lblOffset val="100"/>
        <c:noMultiLvlLbl val="0"/>
      </c:catAx>
      <c:valAx>
        <c:axId val="177233920"/>
        <c:scaling>
          <c:orientation val="minMax"/>
        </c:scaling>
        <c:delete val="0"/>
        <c:axPos val="l"/>
        <c:majorGridlines>
          <c:spPr>
            <a:ln w="9525" cap="flat" cmpd="sng" algn="ctr">
              <a:solidFill>
                <a:schemeClr val="accent5">
                  <a:lumMod val="40000"/>
                  <a:lumOff val="60000"/>
                </a:schemeClr>
              </a:solidFill>
              <a:round/>
            </a:ln>
            <a:effectLst/>
          </c:spPr>
        </c:majorGridlines>
        <c:numFmt formatCode="#,##0" sourceLinked="1"/>
        <c:majorTickMark val="none"/>
        <c:minorTickMark val="none"/>
        <c:tickLblPos val="nextTo"/>
        <c:spPr>
          <a:ln w="9525">
            <a:noFill/>
          </a:ln>
        </c:spPr>
        <c:txPr>
          <a:bodyPr rot="0" vert="horz"/>
          <a:lstStyle/>
          <a:p>
            <a:pPr>
              <a:defRPr lang="en-US" sz="1100" b="0" i="0" u="none" strike="noStrike" baseline="0">
                <a:solidFill>
                  <a:srgbClr val="333333"/>
                </a:solidFill>
                <a:latin typeface="Calibri"/>
                <a:ea typeface="Calibri"/>
                <a:cs typeface="Calibri"/>
              </a:defRPr>
            </a:pPr>
            <a:endParaRPr lang="en-US"/>
          </a:p>
        </c:txPr>
        <c:crossAx val="177228032"/>
        <c:crosses val="autoZero"/>
        <c:crossBetween val="between"/>
      </c:valAx>
      <c:spPr>
        <a:noFill/>
        <a:ln w="25400">
          <a:noFill/>
        </a:ln>
      </c:spPr>
    </c:plotArea>
    <c:legend>
      <c:legendPos val="b"/>
      <c:layout/>
      <c:overlay val="0"/>
      <c:spPr>
        <a:noFill/>
        <a:ln w="25400">
          <a:noFill/>
        </a:ln>
      </c:spPr>
      <c:txPr>
        <a:bodyPr/>
        <a:lstStyle/>
        <a:p>
          <a:pPr>
            <a:defRPr lang="en-US" sz="11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2399206718304814"/>
          <c:y val="7.3306214366709033E-2"/>
          <c:w val="0.81914893617021589"/>
          <c:h val="0.75471929883825561"/>
        </c:manualLayout>
      </c:layout>
      <c:barChart>
        <c:barDir val="bar"/>
        <c:grouping val="clustered"/>
        <c:varyColors val="0"/>
        <c:ser>
          <c:idx val="0"/>
          <c:order val="0"/>
          <c:tx>
            <c:strRef>
              <c:f>'Anexa 3'!$C$163</c:f>
              <c:strCache>
                <c:ptCount val="1"/>
                <c:pt idx="0">
                  <c:v>Licitaţii deschise</c:v>
                </c:pt>
              </c:strCache>
            </c:strRef>
          </c:tx>
          <c:spPr>
            <a:solidFill>
              <a:schemeClr val="tx2">
                <a:lumMod val="50000"/>
              </a:schemeClr>
            </a:solidFill>
            <a:ln>
              <a:solidFill>
                <a:sysClr val="windowText" lastClr="000000"/>
              </a:solidFill>
            </a:ln>
            <a:effectLst/>
          </c:spPr>
          <c:invertIfNegative val="0"/>
          <c:dLbls>
            <c:dLbl>
              <c:idx val="0"/>
              <c:layout>
                <c:manualLayout>
                  <c:x val="-9.9932111337406645E-3"/>
                  <c:y val="-8.05639476334342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88-40FF-9326-609EA9168A46}"/>
                </c:ext>
              </c:extLst>
            </c:dLbl>
            <c:dLbl>
              <c:idx val="1"/>
              <c:layout>
                <c:manualLayout>
                  <c:x val="-7.27766463000678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88-40FF-9326-609EA9168A46}"/>
                </c:ext>
              </c:extLst>
            </c:dLbl>
            <c:dLbl>
              <c:idx val="2"/>
              <c:layout>
                <c:manualLayout>
                  <c:x val="-8.2642419188436508E-3"/>
                  <c:y val="3.171808963423211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88-40FF-9326-609EA9168A46}"/>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3'!$B$164:$B$166</c:f>
              <c:strCache>
                <c:ptCount val="3"/>
                <c:pt idx="0">
                  <c:v>Bunuri</c:v>
                </c:pt>
                <c:pt idx="1">
                  <c:v>Lucrări</c:v>
                </c:pt>
                <c:pt idx="2">
                  <c:v>Servicii</c:v>
                </c:pt>
              </c:strCache>
            </c:strRef>
          </c:cat>
          <c:val>
            <c:numRef>
              <c:f>'Anexa 3'!$C$164:$C$166</c:f>
              <c:numCache>
                <c:formatCode>General</c:formatCode>
                <c:ptCount val="3"/>
                <c:pt idx="0">
                  <c:v>826</c:v>
                </c:pt>
                <c:pt idx="1">
                  <c:v>639</c:v>
                </c:pt>
                <c:pt idx="2">
                  <c:v>363</c:v>
                </c:pt>
              </c:numCache>
            </c:numRef>
          </c:val>
          <c:extLst>
            <c:ext xmlns:c16="http://schemas.microsoft.com/office/drawing/2014/chart" uri="{C3380CC4-5D6E-409C-BE32-E72D297353CC}">
              <c16:uniqueId val="{00000003-7688-40FF-9326-609EA9168A46}"/>
            </c:ext>
          </c:extLst>
        </c:ser>
        <c:ser>
          <c:idx val="1"/>
          <c:order val="1"/>
          <c:tx>
            <c:strRef>
              <c:f>'Anexa 3'!$D$163</c:f>
              <c:strCache>
                <c:ptCount val="1"/>
                <c:pt idx="0">
                  <c:v>COP</c:v>
                </c:pt>
              </c:strCache>
            </c:strRef>
          </c:tx>
          <c:spPr>
            <a:solidFill>
              <a:schemeClr val="tx2">
                <a:lumMod val="40000"/>
                <a:lumOff val="60000"/>
              </a:schemeClr>
            </a:solidFill>
            <a:ln>
              <a:solidFill>
                <a:schemeClr val="accent5">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'Anexa 3'!$B$164:$B$166</c:f>
              <c:strCache>
                <c:ptCount val="3"/>
                <c:pt idx="0">
                  <c:v>Bunuri</c:v>
                </c:pt>
                <c:pt idx="1">
                  <c:v>Lucrări</c:v>
                </c:pt>
                <c:pt idx="2">
                  <c:v>Servicii</c:v>
                </c:pt>
              </c:strCache>
            </c:strRef>
          </c:cat>
          <c:val>
            <c:numRef>
              <c:f>'Anexa 3'!$D$164:$D$166</c:f>
              <c:numCache>
                <c:formatCode>General</c:formatCode>
                <c:ptCount val="3"/>
                <c:pt idx="0">
                  <c:v>684</c:v>
                </c:pt>
                <c:pt idx="1">
                  <c:v>1024</c:v>
                </c:pt>
                <c:pt idx="2">
                  <c:v>216</c:v>
                </c:pt>
              </c:numCache>
            </c:numRef>
          </c:val>
          <c:extLst>
            <c:ext xmlns:c16="http://schemas.microsoft.com/office/drawing/2014/chart" uri="{C3380CC4-5D6E-409C-BE32-E72D297353CC}">
              <c16:uniqueId val="{00000004-7688-40FF-9326-609EA9168A46}"/>
            </c:ext>
          </c:extLst>
        </c:ser>
        <c:dLbls>
          <c:showLegendKey val="0"/>
          <c:showVal val="1"/>
          <c:showCatName val="0"/>
          <c:showSerName val="0"/>
          <c:showPercent val="0"/>
          <c:showBubbleSize val="0"/>
        </c:dLbls>
        <c:gapWidth val="100"/>
        <c:axId val="164562048"/>
        <c:axId val="164563584"/>
      </c:barChart>
      <c:catAx>
        <c:axId val="164562048"/>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lang="en-US" sz="900" b="1" i="0" u="none" strike="noStrike" kern="1200" baseline="0">
                <a:solidFill>
                  <a:sysClr val="windowText" lastClr="000000"/>
                </a:solidFill>
                <a:latin typeface="+mn-lt"/>
                <a:ea typeface="+mn-ea"/>
                <a:cs typeface="+mn-cs"/>
              </a:defRPr>
            </a:pPr>
            <a:endParaRPr lang="en-US"/>
          </a:p>
        </c:txPr>
        <c:crossAx val="164563584"/>
        <c:crosses val="autoZero"/>
        <c:auto val="1"/>
        <c:lblAlgn val="ctr"/>
        <c:lblOffset val="100"/>
        <c:noMultiLvlLbl val="0"/>
      </c:catAx>
      <c:valAx>
        <c:axId val="164563584"/>
        <c:scaling>
          <c:orientation val="minMax"/>
        </c:scaling>
        <c:delete val="0"/>
        <c:axPos val="t"/>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2"/>
                </a:solidFill>
                <a:latin typeface="+mn-lt"/>
                <a:ea typeface="+mn-ea"/>
                <a:cs typeface="+mn-cs"/>
              </a:defRPr>
            </a:pPr>
            <a:endParaRPr lang="en-US"/>
          </a:p>
        </c:txPr>
        <c:crossAx val="16456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rPr>
              <a:t>Cererea</a:t>
            </a:r>
            <a:r>
              <a:rPr lang="en-US" sz="1200" b="1" baseline="0">
                <a:solidFill>
                  <a:sysClr val="windowText" lastClr="000000"/>
                </a:solidFill>
              </a:rPr>
              <a:t> ofert</a:t>
            </a:r>
            <a:r>
              <a:rPr lang="ro-RO" sz="1200" b="1" baseline="0">
                <a:solidFill>
                  <a:sysClr val="windowText" lastClr="000000"/>
                </a:solidFill>
              </a:rPr>
              <a:t>elor</a:t>
            </a:r>
            <a:r>
              <a:rPr lang="en-US" sz="1200" b="1" baseline="0">
                <a:solidFill>
                  <a:sysClr val="windowText" lastClr="000000"/>
                </a:solidFill>
              </a:rPr>
              <a:t> de </a:t>
            </a:r>
            <a:r>
              <a:rPr lang="ro-RO" sz="1200" b="1" baseline="0">
                <a:solidFill>
                  <a:sysClr val="windowText" lastClr="000000"/>
                </a:solidFill>
              </a:rPr>
              <a:t>prețuri</a:t>
            </a:r>
            <a:endParaRPr lang="ro-RO" sz="1200" b="1">
              <a:solidFill>
                <a:sysClr val="windowText" lastClr="000000"/>
              </a:solidFill>
            </a:endParaRPr>
          </a:p>
        </c:rich>
      </c:tx>
      <c:layout>
        <c:manualLayout>
          <c:xMode val="edge"/>
          <c:yMode val="edge"/>
          <c:x val="0.2840971128608924"/>
          <c:y val="4.1666666666666664E-2"/>
        </c:manualLayout>
      </c:layout>
      <c:overlay val="0"/>
      <c:spPr>
        <a:noFill/>
        <a:ln>
          <a:noFill/>
        </a:ln>
        <a:effectLst/>
      </c:spPr>
    </c:title>
    <c:autoTitleDeleted val="0"/>
    <c:plotArea>
      <c:layout/>
      <c:barChart>
        <c:barDir val="bar"/>
        <c:grouping val="clustered"/>
        <c:varyColors val="0"/>
        <c:ser>
          <c:idx val="0"/>
          <c:order val="0"/>
          <c:tx>
            <c:strRef>
              <c:f>'Anexa 3'!$B$164</c:f>
              <c:strCache>
                <c:ptCount val="1"/>
                <c:pt idx="0">
                  <c:v>Bunuri</c:v>
                </c:pt>
              </c:strCache>
            </c:strRef>
          </c:tx>
          <c:spPr>
            <a:solidFill>
              <a:srgbClr val="16365C"/>
            </a:solidFill>
            <a:ln>
              <a:noFill/>
            </a:ln>
            <a:effectLst/>
          </c:spPr>
          <c:invertIfNegative val="0"/>
          <c:dPt>
            <c:idx val="0"/>
            <c:invertIfNegative val="0"/>
            <c:bubble3D val="0"/>
            <c:spPr>
              <a:solidFill>
                <a:schemeClr val="tx2">
                  <a:lumMod val="50000"/>
                </a:schemeClr>
              </a:solidFill>
              <a:ln>
                <a:noFill/>
              </a:ln>
              <a:effectLst/>
            </c:spPr>
            <c:extLst>
              <c:ext xmlns:c16="http://schemas.microsoft.com/office/drawing/2014/chart" uri="{C3380CC4-5D6E-409C-BE32-E72D297353CC}">
                <c16:uniqueId val="{00000000-49F1-4ECD-97C6-948F2F07AE67}"/>
              </c:ext>
            </c:extLst>
          </c:dPt>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3'!$D$163</c:f>
              <c:strCache>
                <c:ptCount val="1"/>
                <c:pt idx="0">
                  <c:v>COP</c:v>
                </c:pt>
              </c:strCache>
            </c:strRef>
          </c:cat>
          <c:val>
            <c:numRef>
              <c:f>'Anexa 3'!$D$164</c:f>
              <c:numCache>
                <c:formatCode>General</c:formatCode>
                <c:ptCount val="1"/>
                <c:pt idx="0">
                  <c:v>684</c:v>
                </c:pt>
              </c:numCache>
              <c:extLst/>
            </c:numRef>
          </c:val>
          <c:extLst>
            <c:ext xmlns:c16="http://schemas.microsoft.com/office/drawing/2014/chart" uri="{C3380CC4-5D6E-409C-BE32-E72D297353CC}">
              <c16:uniqueId val="{00000000-C40B-4EC8-AF58-F3F488D54ABC}"/>
            </c:ext>
          </c:extLst>
        </c:ser>
        <c:ser>
          <c:idx val="1"/>
          <c:order val="1"/>
          <c:tx>
            <c:strRef>
              <c:f>'Anexa 3'!$B$165</c:f>
              <c:strCache>
                <c:ptCount val="1"/>
                <c:pt idx="0">
                  <c:v>Lucrări</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3'!$D$163</c:f>
              <c:strCache>
                <c:ptCount val="1"/>
                <c:pt idx="0">
                  <c:v>COP</c:v>
                </c:pt>
              </c:strCache>
            </c:strRef>
          </c:cat>
          <c:val>
            <c:numRef>
              <c:f>'Anexa 3'!$D$165</c:f>
              <c:numCache>
                <c:formatCode>General</c:formatCode>
                <c:ptCount val="1"/>
                <c:pt idx="0">
                  <c:v>1024</c:v>
                </c:pt>
              </c:numCache>
              <c:extLst/>
            </c:numRef>
          </c:val>
          <c:extLst>
            <c:ext xmlns:c16="http://schemas.microsoft.com/office/drawing/2014/chart" uri="{C3380CC4-5D6E-409C-BE32-E72D297353CC}">
              <c16:uniqueId val="{00000001-C40B-4EC8-AF58-F3F488D54ABC}"/>
            </c:ext>
          </c:extLst>
        </c:ser>
        <c:ser>
          <c:idx val="2"/>
          <c:order val="2"/>
          <c:tx>
            <c:strRef>
              <c:f>'Anexa 3'!$B$166</c:f>
              <c:strCache>
                <c:ptCount val="1"/>
                <c:pt idx="0">
                  <c:v>Servicii</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3'!$D$163</c:f>
              <c:strCache>
                <c:ptCount val="1"/>
                <c:pt idx="0">
                  <c:v>COP</c:v>
                </c:pt>
              </c:strCache>
            </c:strRef>
          </c:cat>
          <c:val>
            <c:numRef>
              <c:f>'Anexa 3'!$D$166</c:f>
              <c:numCache>
                <c:formatCode>General</c:formatCode>
                <c:ptCount val="1"/>
                <c:pt idx="0">
                  <c:v>216</c:v>
                </c:pt>
              </c:numCache>
              <c:extLst/>
            </c:numRef>
          </c:val>
          <c:extLst>
            <c:ext xmlns:c16="http://schemas.microsoft.com/office/drawing/2014/chart" uri="{C3380CC4-5D6E-409C-BE32-E72D297353CC}">
              <c16:uniqueId val="{00000002-C40B-4EC8-AF58-F3F488D54ABC}"/>
            </c:ext>
          </c:extLst>
        </c:ser>
        <c:dLbls>
          <c:showLegendKey val="0"/>
          <c:showVal val="0"/>
          <c:showCatName val="0"/>
          <c:showSerName val="0"/>
          <c:showPercent val="0"/>
          <c:showBubbleSize val="0"/>
        </c:dLbls>
        <c:gapWidth val="182"/>
        <c:axId val="164619392"/>
        <c:axId val="164620928"/>
      </c:barChart>
      <c:catAx>
        <c:axId val="164619392"/>
        <c:scaling>
          <c:orientation val="minMax"/>
        </c:scaling>
        <c:delete val="1"/>
        <c:axPos val="l"/>
        <c:numFmt formatCode="General" sourceLinked="1"/>
        <c:majorTickMark val="none"/>
        <c:minorTickMark val="none"/>
        <c:tickLblPos val="none"/>
        <c:crossAx val="164620928"/>
        <c:crosses val="autoZero"/>
        <c:auto val="1"/>
        <c:lblAlgn val="ctr"/>
        <c:lblOffset val="100"/>
        <c:noMultiLvlLbl val="0"/>
      </c:catAx>
      <c:valAx>
        <c:axId val="164620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64619392"/>
        <c:crosses val="autoZero"/>
        <c:crossBetween val="between"/>
      </c:valAx>
      <c:spPr>
        <a:noFill/>
        <a:ln>
          <a:noFill/>
        </a:ln>
        <a:effectLst/>
      </c:spPr>
    </c:plotArea>
    <c:legend>
      <c:legendPos val="b"/>
      <c:layout>
        <c:manualLayout>
          <c:xMode val="edge"/>
          <c:yMode val="edge"/>
          <c:x val="0.25781933508311461"/>
          <c:y val="0.89409667541557658"/>
          <c:w val="0.46491666666666875"/>
          <c:h val="7.8125546806649168E-2"/>
        </c:manualLayout>
      </c:layout>
      <c:overlay val="0"/>
      <c:spPr>
        <a:noFill/>
        <a:ln>
          <a:noFill/>
        </a:ln>
        <a:effectLst/>
      </c:spPr>
      <c:txPr>
        <a:bodyPr rot="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ro-RO" sz="1200" b="1">
                <a:solidFill>
                  <a:sysClr val="windowText" lastClr="000000"/>
                </a:solidFill>
              </a:rPr>
              <a:t>Licitații deschise</a:t>
            </a:r>
          </a:p>
        </c:rich>
      </c:tx>
      <c:overlay val="0"/>
      <c:spPr>
        <a:noFill/>
        <a:ln>
          <a:noFill/>
        </a:ln>
        <a:effectLst/>
      </c:spPr>
    </c:title>
    <c:autoTitleDeleted val="0"/>
    <c:plotArea>
      <c:layout/>
      <c:barChart>
        <c:barDir val="bar"/>
        <c:grouping val="clustered"/>
        <c:varyColors val="0"/>
        <c:ser>
          <c:idx val="0"/>
          <c:order val="0"/>
          <c:tx>
            <c:strRef>
              <c:f>'Anexa 3'!$B$164</c:f>
              <c:strCache>
                <c:ptCount val="1"/>
                <c:pt idx="0">
                  <c:v>Bunuri</c:v>
                </c:pt>
              </c:strCache>
            </c:strRef>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3'!$C$163</c:f>
              <c:strCache>
                <c:ptCount val="1"/>
                <c:pt idx="0">
                  <c:v>Licitaţii deschise</c:v>
                </c:pt>
              </c:strCache>
            </c:strRef>
          </c:cat>
          <c:val>
            <c:numRef>
              <c:f>'Anexa 3'!$C$164</c:f>
              <c:numCache>
                <c:formatCode>General</c:formatCode>
                <c:ptCount val="1"/>
                <c:pt idx="0">
                  <c:v>826</c:v>
                </c:pt>
              </c:numCache>
              <c:extLst/>
            </c:numRef>
          </c:val>
          <c:extLst>
            <c:ext xmlns:c16="http://schemas.microsoft.com/office/drawing/2014/chart" uri="{C3380CC4-5D6E-409C-BE32-E72D297353CC}">
              <c16:uniqueId val="{00000000-8170-4220-9515-4A3BF9A850E4}"/>
            </c:ext>
          </c:extLst>
        </c:ser>
        <c:ser>
          <c:idx val="1"/>
          <c:order val="1"/>
          <c:tx>
            <c:strRef>
              <c:f>'Anexa 3'!$B$165</c:f>
              <c:strCache>
                <c:ptCount val="1"/>
                <c:pt idx="0">
                  <c:v>Lucrări</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3'!$C$163</c:f>
              <c:strCache>
                <c:ptCount val="1"/>
                <c:pt idx="0">
                  <c:v>Licitaţii deschise</c:v>
                </c:pt>
              </c:strCache>
            </c:strRef>
          </c:cat>
          <c:val>
            <c:numRef>
              <c:f>'Anexa 3'!$C$165</c:f>
              <c:numCache>
                <c:formatCode>General</c:formatCode>
                <c:ptCount val="1"/>
                <c:pt idx="0">
                  <c:v>639</c:v>
                </c:pt>
              </c:numCache>
              <c:extLst/>
            </c:numRef>
          </c:val>
          <c:extLst>
            <c:ext xmlns:c16="http://schemas.microsoft.com/office/drawing/2014/chart" uri="{C3380CC4-5D6E-409C-BE32-E72D297353CC}">
              <c16:uniqueId val="{00000001-8170-4220-9515-4A3BF9A850E4}"/>
            </c:ext>
          </c:extLst>
        </c:ser>
        <c:ser>
          <c:idx val="2"/>
          <c:order val="2"/>
          <c:tx>
            <c:strRef>
              <c:f>'Anexa 3'!$B$166</c:f>
              <c:strCache>
                <c:ptCount val="1"/>
                <c:pt idx="0">
                  <c:v>Servicii</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'Anexa 3'!$C$163</c:f>
              <c:strCache>
                <c:ptCount val="1"/>
                <c:pt idx="0">
                  <c:v>Licitaţii deschise</c:v>
                </c:pt>
              </c:strCache>
            </c:strRef>
          </c:cat>
          <c:val>
            <c:numRef>
              <c:f>'Anexa 3'!$C$166</c:f>
              <c:numCache>
                <c:formatCode>General</c:formatCode>
                <c:ptCount val="1"/>
                <c:pt idx="0">
                  <c:v>363</c:v>
                </c:pt>
              </c:numCache>
              <c:extLst/>
            </c:numRef>
          </c:val>
          <c:extLst>
            <c:ext xmlns:c16="http://schemas.microsoft.com/office/drawing/2014/chart" uri="{C3380CC4-5D6E-409C-BE32-E72D297353CC}">
              <c16:uniqueId val="{00000002-8170-4220-9515-4A3BF9A850E4}"/>
            </c:ext>
          </c:extLst>
        </c:ser>
        <c:dLbls>
          <c:showLegendKey val="0"/>
          <c:showVal val="0"/>
          <c:showCatName val="0"/>
          <c:showSerName val="0"/>
          <c:showPercent val="0"/>
          <c:showBubbleSize val="0"/>
        </c:dLbls>
        <c:gapWidth val="182"/>
        <c:axId val="170927232"/>
        <c:axId val="170928768"/>
      </c:barChart>
      <c:catAx>
        <c:axId val="170927232"/>
        <c:scaling>
          <c:orientation val="minMax"/>
        </c:scaling>
        <c:delete val="1"/>
        <c:axPos val="l"/>
        <c:numFmt formatCode="General" sourceLinked="1"/>
        <c:majorTickMark val="none"/>
        <c:minorTickMark val="none"/>
        <c:tickLblPos val="none"/>
        <c:crossAx val="170928768"/>
        <c:crosses val="autoZero"/>
        <c:auto val="1"/>
        <c:lblAlgn val="ctr"/>
        <c:lblOffset val="100"/>
        <c:noMultiLvlLbl val="0"/>
      </c:catAx>
      <c:valAx>
        <c:axId val="170928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70927232"/>
        <c:crosses val="autoZero"/>
        <c:crossBetween val="between"/>
      </c:valAx>
      <c:spPr>
        <a:noFill/>
        <a:ln>
          <a:noFill/>
        </a:ln>
        <a:effectLst/>
      </c:spPr>
    </c:plotArea>
    <c:legend>
      <c:legendPos val="b"/>
      <c:layout>
        <c:manualLayout>
          <c:xMode val="edge"/>
          <c:yMode val="edge"/>
          <c:x val="0.23281933508311536"/>
          <c:y val="0.89409667541557658"/>
          <c:w val="0.4565833333333334"/>
          <c:h val="7.8125546806649168E-2"/>
        </c:manualLayout>
      </c:layout>
      <c:overlay val="0"/>
      <c:spPr>
        <a:noFill/>
        <a:ln>
          <a:noFill/>
        </a:ln>
        <a:effectLst/>
      </c:spPr>
      <c:txPr>
        <a:bodyPr rot="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n-US" sz="1200" b="0" i="0" u="none" strike="noStrike" kern="1200" baseline="0">
                <a:solidFill>
                  <a:srgbClr val="000000"/>
                </a:solidFill>
                <a:latin typeface="Calibri"/>
                <a:ea typeface="Calibri"/>
                <a:cs typeface="Calibri"/>
              </a:defRPr>
            </a:pPr>
            <a:r>
              <a:rPr lang="ro-RO" sz="1200" b="1" i="0" u="none" strike="noStrike" baseline="0">
                <a:effectLst/>
              </a:rPr>
              <a:t>Cererea ofertelor de prețuri</a:t>
            </a:r>
            <a:endParaRPr lang="ro-RO" b="1"/>
          </a:p>
        </c:rich>
      </c:tx>
      <c:overlay val="0"/>
      <c:spPr>
        <a:noFill/>
        <a:ln>
          <a:noFill/>
        </a:ln>
        <a:effectLst/>
      </c:spPr>
      <c:txPr>
        <a:bodyPr rot="0" spcFirstLastPara="1" vertOverflow="ellipsis" vert="horz" wrap="square" anchor="ctr" anchorCtr="1"/>
        <a:lstStyle/>
        <a:p>
          <a:pPr>
            <a:defRPr lang="en-US" sz="12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49779415725757803"/>
          <c:y val="0.11159420289855072"/>
          <c:w val="0.47816213103358185"/>
          <c:h val="0.85297906602254425"/>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EE9-4D9D-96AC-8225B5EC102C}"/>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3EE9-4D9D-96AC-8225B5EC102C}"/>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D-6F04-4EC3-A1BE-76FA6FCA087F}"/>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3EE9-4D9D-96AC-8225B5EC102C}"/>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3EE9-4D9D-96AC-8225B5EC102C}"/>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3EE9-4D9D-96AC-8225B5EC102C}"/>
              </c:ext>
            </c:extLst>
          </c:dPt>
          <c:dLbls>
            <c:dLbl>
              <c:idx val="0"/>
              <c:numFmt formatCode="General" sourceLinked="0"/>
              <c:spPr>
                <a:noFill/>
                <a:ln w="25400">
                  <a:noFill/>
                </a:ln>
                <a:effectLst/>
              </c:spPr>
              <c:txPr>
                <a:bodyPr rot="0" spcFirstLastPara="1" vertOverflow="overflow" horzOverflow="overflow" vert="horz" wrap="square" anchor="ctr" anchorCtr="0">
                  <a:sp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E9-4D9D-96AC-8225B5EC102C}"/>
                </c:ext>
              </c:extLst>
            </c:dLbl>
            <c:dLbl>
              <c:idx val="1"/>
              <c:numFmt formatCode="General" sourceLinked="0"/>
              <c:spPr>
                <a:noFill/>
                <a:ln w="25400">
                  <a:noFill/>
                </a:ln>
                <a:effectLst/>
              </c:spPr>
              <c:txPr>
                <a:bodyPr rot="0" spcFirstLastPara="1" vertOverflow="overflow" horzOverflow="overflow" vert="horz" wrap="square" anchor="ctr" anchorCtr="0">
                  <a:sp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9-4D9D-96AC-8225B5EC102C}"/>
                </c:ext>
              </c:extLst>
            </c:dLbl>
            <c:dLbl>
              <c:idx val="2"/>
              <c:numFmt formatCode="General" sourceLinked="0"/>
              <c:spPr>
                <a:noFill/>
                <a:ln w="25400">
                  <a:noFill/>
                </a:ln>
                <a:effectLst/>
              </c:spPr>
              <c:txPr>
                <a:bodyPr rot="0" spcFirstLastPara="1" vertOverflow="overflow" horzOverflow="overflow" vert="horz" wrap="square" anchor="ctr" anchorCtr="0">
                  <a:no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D-6F04-4EC3-A1BE-76FA6FCA087F}"/>
                </c:ext>
              </c:extLst>
            </c:dLbl>
            <c:dLbl>
              <c:idx val="3"/>
              <c:numFmt formatCode="General" sourceLinked="0"/>
              <c:spPr>
                <a:noFill/>
                <a:ln w="25400">
                  <a:noFill/>
                </a:ln>
                <a:effectLst/>
              </c:spPr>
              <c:txPr>
                <a:bodyPr rot="0" spcFirstLastPara="1" vertOverflow="overflow" horzOverflow="overflow" vert="horz" wrap="square" anchor="ctr" anchorCtr="0">
                  <a:spAutoFit/>
                </a:bodyPr>
                <a:lstStyle/>
                <a:p>
                  <a:pPr algn="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9-4D9D-96AC-8225B5EC102C}"/>
                </c:ext>
              </c:extLst>
            </c:dLbl>
            <c:dLbl>
              <c:idx val="4"/>
              <c:numFmt formatCode="General" sourceLinked="0"/>
              <c:spPr>
                <a:noFill/>
                <a:ln w="25400">
                  <a:noFill/>
                </a:ln>
                <a:effectLst/>
              </c:spPr>
              <c:txPr>
                <a:bodyPr rot="0" spcFirstLastPara="1" vertOverflow="overflow" horzOverflow="overflow" vert="horz" wrap="square" lIns="38100" tIns="19050" rIns="38100" bIns="19050" anchor="ctr" anchorCtr="0">
                  <a:spAutoFit/>
                </a:bodyPr>
                <a:lstStyle/>
                <a:p>
                  <a:pPr algn="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E9-4D9D-96AC-8225B5EC102C}"/>
                </c:ext>
              </c:extLst>
            </c:dLbl>
            <c:numFmt formatCode="General" sourceLinked="0"/>
            <c:spPr>
              <a:noFill/>
              <a:ln w="25400">
                <a:noFill/>
              </a:ln>
              <a:effectLst/>
            </c:spPr>
            <c:txPr>
              <a:bodyPr rot="0" spcFirstLastPara="1" vertOverflow="overflow" horzOverflow="overflow" vert="horz" wrap="square" lIns="38100" tIns="19050" rIns="38100" bIns="19050" anchor="ctr" anchorCtr="0">
                <a:sp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'Anexa 4'!$B$6:$B$11</c:f>
              <c:strCache>
                <c:ptCount val="6"/>
                <c:pt idx="0">
                  <c:v>Proceduri anulate de AC din diverse motive </c:v>
                </c:pt>
                <c:pt idx="1">
                  <c:v>Proceduri anulate de AC din lipsa concurenţei</c:v>
                </c:pt>
                <c:pt idx="2">
                  <c:v>Proceduri anulate din lipsa a 3 oferte calificate</c:v>
                </c:pt>
                <c:pt idx="3">
                  <c:v>Proceduri anulate de AC din lipsă de oferte</c:v>
                </c:pt>
                <c:pt idx="4">
                  <c:v>Proceduri anulate de AC din lipsa finanțării</c:v>
                </c:pt>
                <c:pt idx="5">
                  <c:v>Proceduri anulate de AC desfășurate prin SIA RSAP </c:v>
                </c:pt>
              </c:strCache>
            </c:strRef>
          </c:cat>
          <c:val>
            <c:numRef>
              <c:f>'Anexa 4'!$C$6:$C$11</c:f>
              <c:numCache>
                <c:formatCode>General</c:formatCode>
                <c:ptCount val="6"/>
                <c:pt idx="0">
                  <c:v>371</c:v>
                </c:pt>
                <c:pt idx="1">
                  <c:v>3</c:v>
                </c:pt>
                <c:pt idx="2">
                  <c:v>105</c:v>
                </c:pt>
                <c:pt idx="3">
                  <c:v>63</c:v>
                </c:pt>
                <c:pt idx="4">
                  <c:v>4</c:v>
                </c:pt>
                <c:pt idx="5">
                  <c:v>37</c:v>
                </c:pt>
              </c:numCache>
            </c:numRef>
          </c:val>
          <c:extLst>
            <c:ext xmlns:c16="http://schemas.microsoft.com/office/drawing/2014/chart" uri="{C3380CC4-5D6E-409C-BE32-E72D297353CC}">
              <c16:uniqueId val="{0000000C-3EE9-4D9D-96AC-8225B5EC102C}"/>
            </c:ext>
          </c:extLst>
        </c:ser>
        <c:dLbls>
          <c:showLegendKey val="0"/>
          <c:showVal val="1"/>
          <c:showCatName val="0"/>
          <c:showSerName val="0"/>
          <c:showPercent val="0"/>
          <c:showBubbleSize val="0"/>
        </c:dLbls>
        <c:gapWidth val="150"/>
        <c:overlap val="-25"/>
        <c:axId val="135090176"/>
        <c:axId val="187160448"/>
      </c:barChart>
      <c:valAx>
        <c:axId val="187160448"/>
        <c:scaling>
          <c:orientation val="minMax"/>
        </c:scaling>
        <c:delete val="1"/>
        <c:axPos val="b"/>
        <c:numFmt formatCode="General" sourceLinked="1"/>
        <c:majorTickMark val="out"/>
        <c:minorTickMark val="none"/>
        <c:tickLblPos val="nextTo"/>
        <c:crossAx val="135090176"/>
        <c:crosses val="autoZero"/>
        <c:crossBetween val="between"/>
      </c:valAx>
      <c:catAx>
        <c:axId val="135090176"/>
        <c:scaling>
          <c:orientation val="minMax"/>
        </c:scaling>
        <c:delete val="0"/>
        <c:axPos val="l"/>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crossAx val="187160448"/>
        <c:crosses val="autoZero"/>
        <c:auto val="1"/>
        <c:lblAlgn val="ctr"/>
        <c:lblOffset val="100"/>
        <c:noMultiLvlLbl val="0"/>
      </c:catAx>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n-US" sz="1200" b="0" i="0" u="none" strike="noStrike" kern="1200" baseline="0">
                <a:solidFill>
                  <a:srgbClr val="000000"/>
                </a:solidFill>
                <a:latin typeface="Calibri"/>
                <a:ea typeface="Calibri"/>
                <a:cs typeface="Calibri"/>
              </a:defRPr>
            </a:pPr>
            <a:r>
              <a:rPr lang="ro-RO" b="1"/>
              <a:t>Licitaţii deschise</a:t>
            </a:r>
          </a:p>
        </c:rich>
      </c:tx>
      <c:overlay val="0"/>
      <c:spPr>
        <a:noFill/>
        <a:ln>
          <a:noFill/>
        </a:ln>
        <a:effectLst/>
      </c:spPr>
      <c:txPr>
        <a:bodyPr rot="0" spcFirstLastPara="1" vertOverflow="ellipsis" vert="horz" wrap="square" anchor="ctr" anchorCtr="1"/>
        <a:lstStyle/>
        <a:p>
          <a:pPr>
            <a:defRPr lang="en-US" sz="1200" b="0" i="0" u="none" strike="noStrike" kern="1200" baseline="0">
              <a:solidFill>
                <a:srgbClr val="000000"/>
              </a:solidFill>
              <a:latin typeface="Calibri"/>
              <a:ea typeface="Calibri"/>
              <a:cs typeface="Calibri"/>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BF6-44EA-85B4-270A41811DF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1BF6-44EA-85B4-270A41811DF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1BF6-44EA-85B4-270A41811DF7}"/>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1BF6-44EA-85B4-270A41811DF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1BF6-44EA-85B4-270A41811DF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1BF6-44EA-85B4-270A41811DF7}"/>
              </c:ext>
            </c:extLst>
          </c:dPt>
          <c:dLbls>
            <c:dLbl>
              <c:idx val="0"/>
              <c:numFmt formatCode="General" sourceLinked="0"/>
              <c:spPr>
                <a:noFill/>
                <a:ln>
                  <a:noFill/>
                </a:ln>
                <a:effectLst/>
              </c:spPr>
              <c:txPr>
                <a:bodyPr rot="0" spcFirstLastPara="1" vertOverflow="overflow" horzOverflow="overflow" vert="horz" wrap="square" anchor="ctr" anchorCtr="0">
                  <a:spAutoFit/>
                </a:bodyPr>
                <a:lstStyle/>
                <a:p>
                  <a:pPr algn="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F6-44EA-85B4-270A41811DF7}"/>
                </c:ext>
              </c:extLst>
            </c:dLbl>
            <c:dLbl>
              <c:idx val="1"/>
              <c:numFmt formatCode="General" sourceLinked="0"/>
              <c:spPr>
                <a:noFill/>
                <a:ln w="25400">
                  <a:noFill/>
                </a:ln>
                <a:effectLst/>
              </c:spPr>
              <c:txPr>
                <a:bodyPr rot="0" spcFirstLastPara="1" vertOverflow="overflow" horzOverflow="overflow" vert="horz" wrap="square" lIns="38100" tIns="19050" rIns="38100" bIns="19050" anchor="ctr" anchorCtr="0">
                  <a:sp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F6-44EA-85B4-270A41811DF7}"/>
                </c:ext>
              </c:extLst>
            </c:dLbl>
            <c:dLbl>
              <c:idx val="2"/>
              <c:numFmt formatCode="General" sourceLinked="0"/>
              <c:spPr>
                <a:noFill/>
                <a:ln w="25400">
                  <a:noFill/>
                </a:ln>
                <a:effectLst/>
              </c:spPr>
              <c:txPr>
                <a:bodyPr rot="0" spcFirstLastPara="1" vertOverflow="overflow" horzOverflow="overflow" vert="horz" wrap="square" lIns="38100" tIns="19050" rIns="38100" bIns="19050" anchor="ctr" anchorCtr="0">
                  <a:no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5-1BF6-44EA-85B4-270A41811DF7}"/>
                </c:ext>
              </c:extLst>
            </c:dLbl>
            <c:dLbl>
              <c:idx val="3"/>
              <c:numFmt formatCode="General" sourceLinked="0"/>
              <c:spPr>
                <a:noFill/>
                <a:ln w="25400">
                  <a:noFill/>
                </a:ln>
                <a:effectLst/>
              </c:spPr>
              <c:txPr>
                <a:bodyPr rot="0" spcFirstLastPara="1" vertOverflow="overflow" horzOverflow="overflow" vert="horz" wrap="square" anchor="ctr" anchorCtr="0">
                  <a:noAutofit/>
                </a:bodyPr>
                <a:lstStyle/>
                <a:p>
                  <a:pPr algn="l">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7-1BF6-44EA-85B4-270A41811DF7}"/>
                </c:ext>
              </c:extLst>
            </c:dLbl>
            <c:dLbl>
              <c:idx val="4"/>
              <c:numFmt formatCode="General" sourceLinked="0"/>
              <c:spPr>
                <a:noFill/>
                <a:ln w="25400">
                  <a:noFill/>
                </a:ln>
                <a:effectLst/>
              </c:spPr>
              <c:txPr>
                <a:bodyPr rot="0" spcFirstLastPara="1" vertOverflow="overflow" horzOverflow="overflow" vert="horz" wrap="square" lIns="38100" tIns="19050" rIns="38100" bIns="19050" anchor="ctr" anchorCtr="0">
                  <a:spAutoFit/>
                </a:bodyPr>
                <a:lstStyle/>
                <a:p>
                  <a:pPr algn="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BF6-44EA-85B4-270A41811DF7}"/>
                </c:ext>
              </c:extLst>
            </c:dLbl>
            <c:dLbl>
              <c:idx val="5"/>
              <c:numFmt formatCode="General" sourceLinked="0"/>
              <c:spPr>
                <a:noFill/>
                <a:ln w="25400">
                  <a:noFill/>
                </a:ln>
                <a:effectLst/>
              </c:spPr>
              <c:txPr>
                <a:bodyPr rot="0" spcFirstLastPara="1" vertOverflow="overflow" horzOverflow="overflow" vert="horz" wrap="square" lIns="38100" tIns="19050" rIns="38100" bIns="19050" anchor="ctr" anchorCtr="0">
                  <a:spAutoFit/>
                </a:bodyPr>
                <a:lstStyle/>
                <a:p>
                  <a:pPr algn="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BF6-44EA-85B4-270A41811DF7}"/>
                </c:ext>
              </c:extLst>
            </c:dLbl>
            <c:numFmt formatCode="General" sourceLinked="0"/>
            <c:spPr>
              <a:noFill/>
              <a:ln w="25400">
                <a:noFill/>
              </a:ln>
              <a:effectLst/>
            </c:spPr>
            <c:txPr>
              <a:bodyPr rot="0" spcFirstLastPara="1" vertOverflow="overflow" horzOverflow="overflow" vert="horz" wrap="square" lIns="38100" tIns="19050" rIns="38100" bIns="19050" anchor="ctr" anchorCtr="1">
                <a:spAutoFit/>
              </a:bodyPr>
              <a:lstStyle/>
              <a:p>
                <a:pPr>
                  <a:defRPr lang="en-US" sz="1000" b="0" i="0" u="none" strike="noStrike" kern="1200" baseline="0">
                    <a:ln>
                      <a:noFill/>
                    </a:ln>
                    <a:solidFill>
                      <a:srgbClr val="000000"/>
                    </a:solidFill>
                    <a:effectLst>
                      <a:outerShdw blurRad="50800" dist="38100" dir="2700000" algn="tl" rotWithShape="0">
                        <a:schemeClr val="bg1">
                          <a:lumMod val="95000"/>
                          <a:alpha val="40000"/>
                        </a:schemeClr>
                      </a:outerShdw>
                    </a:effectLst>
                    <a:latin typeface="Calibri"/>
                    <a:ea typeface="Calibri"/>
                    <a:cs typeface="Calibri"/>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'Anexa 4'!$B$6:$B$11</c:f>
              <c:strCache>
                <c:ptCount val="6"/>
                <c:pt idx="0">
                  <c:v>Proceduri anulate de AC din diverse motive </c:v>
                </c:pt>
                <c:pt idx="1">
                  <c:v>Proceduri anulate de AC din lipsa concurenţei</c:v>
                </c:pt>
                <c:pt idx="2">
                  <c:v>Proceduri anulate din lipsa a 3 oferte calificate</c:v>
                </c:pt>
                <c:pt idx="3">
                  <c:v>Proceduri anulate de AC din lipsă de oferte</c:v>
                </c:pt>
                <c:pt idx="4">
                  <c:v>Proceduri anulate de AC din lipsa finanțării</c:v>
                </c:pt>
                <c:pt idx="5">
                  <c:v>Proceduri anulate de AC desfășurate prin SIA RSAP </c:v>
                </c:pt>
              </c:strCache>
            </c:strRef>
          </c:cat>
          <c:val>
            <c:numRef>
              <c:f>'Anexa 4'!$D$6:$D$11</c:f>
              <c:numCache>
                <c:formatCode>General</c:formatCode>
                <c:ptCount val="6"/>
                <c:pt idx="0">
                  <c:v>247</c:v>
                </c:pt>
                <c:pt idx="1">
                  <c:v>2</c:v>
                </c:pt>
                <c:pt idx="2">
                  <c:v>60</c:v>
                </c:pt>
                <c:pt idx="3">
                  <c:v>41</c:v>
                </c:pt>
                <c:pt idx="4">
                  <c:v>6</c:v>
                </c:pt>
                <c:pt idx="5">
                  <c:v>13</c:v>
                </c:pt>
              </c:numCache>
            </c:numRef>
          </c:val>
          <c:extLst>
            <c:ext xmlns:c16="http://schemas.microsoft.com/office/drawing/2014/chart" uri="{C3380CC4-5D6E-409C-BE32-E72D297353CC}">
              <c16:uniqueId val="{0000000E-1BF6-44EA-85B4-270A41811DF7}"/>
            </c:ext>
          </c:extLst>
        </c:ser>
        <c:dLbls>
          <c:showLegendKey val="0"/>
          <c:showVal val="1"/>
          <c:showCatName val="0"/>
          <c:showSerName val="0"/>
          <c:showPercent val="0"/>
          <c:showBubbleSize val="0"/>
        </c:dLbls>
        <c:gapWidth val="150"/>
        <c:overlap val="-25"/>
        <c:axId val="157677824"/>
        <c:axId val="157675904"/>
      </c:barChart>
      <c:valAx>
        <c:axId val="157675904"/>
        <c:scaling>
          <c:orientation val="minMax"/>
        </c:scaling>
        <c:delete val="1"/>
        <c:axPos val="b"/>
        <c:numFmt formatCode="General" sourceLinked="1"/>
        <c:majorTickMark val="out"/>
        <c:minorTickMark val="none"/>
        <c:tickLblPos val="nextTo"/>
        <c:crossAx val="157677824"/>
        <c:crosses val="autoZero"/>
        <c:crossBetween val="between"/>
      </c:valAx>
      <c:catAx>
        <c:axId val="157677824"/>
        <c:scaling>
          <c:orientation val="minMax"/>
        </c:scaling>
        <c:delete val="0"/>
        <c:axPos val="l"/>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crossAx val="157675904"/>
        <c:crosses val="autoZero"/>
        <c:auto val="1"/>
        <c:lblAlgn val="ctr"/>
        <c:lblOffset val="100"/>
        <c:noMultiLvlLbl val="0"/>
      </c:catAx>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doughnutChart>
        <c:varyColors val="1"/>
        <c:ser>
          <c:idx val="0"/>
          <c:order val="0"/>
          <c:spPr>
            <a:ln w="25400"/>
            <a:effectLst/>
          </c:spPr>
          <c:dPt>
            <c:idx val="0"/>
            <c:bubble3D val="0"/>
            <c:spPr>
              <a:solidFill>
                <a:schemeClr val="tx2">
                  <a:lumMod val="50000"/>
                </a:schemeClr>
              </a:solidFill>
              <a:ln w="25400" cap="flat" cmpd="sng" algn="ctr">
                <a:solidFill>
                  <a:schemeClr val="lt1"/>
                </a:solidFill>
                <a:prstDash val="solid"/>
                <a:round/>
              </a:ln>
              <a:effectLst/>
            </c:spPr>
            <c:extLst>
              <c:ext xmlns:c16="http://schemas.microsoft.com/office/drawing/2014/chart" uri="{C3380CC4-5D6E-409C-BE32-E72D297353CC}">
                <c16:uniqueId val="{00000001-E5A6-47C4-A1A1-56D3EC008778}"/>
              </c:ext>
            </c:extLst>
          </c:dPt>
          <c:dPt>
            <c:idx val="1"/>
            <c:bubble3D val="0"/>
            <c:spPr>
              <a:solidFill>
                <a:schemeClr val="tx2">
                  <a:lumMod val="60000"/>
                  <a:lumOff val="40000"/>
                </a:schemeClr>
              </a:solidFill>
              <a:ln w="25400" cap="flat" cmpd="sng" algn="ctr">
                <a:solidFill>
                  <a:schemeClr val="lt1"/>
                </a:solidFill>
                <a:prstDash val="solid"/>
                <a:round/>
              </a:ln>
              <a:effectLst/>
            </c:spPr>
            <c:extLst>
              <c:ext xmlns:c16="http://schemas.microsoft.com/office/drawing/2014/chart" uri="{C3380CC4-5D6E-409C-BE32-E72D297353CC}">
                <c16:uniqueId val="{00000003-E5A6-47C4-A1A1-56D3EC008778}"/>
              </c:ext>
            </c:extLst>
          </c:dPt>
          <c:dPt>
            <c:idx val="2"/>
            <c:bubble3D val="0"/>
            <c:spPr>
              <a:solidFill>
                <a:srgbClr val="00B0F0"/>
              </a:solidFill>
              <a:ln w="25400" cap="flat" cmpd="sng" algn="ctr">
                <a:solidFill>
                  <a:schemeClr val="lt1"/>
                </a:solidFill>
                <a:prstDash val="solid"/>
                <a:round/>
              </a:ln>
              <a:effectLst/>
            </c:spPr>
            <c:extLst>
              <c:ext xmlns:c16="http://schemas.microsoft.com/office/drawing/2014/chart" uri="{C3380CC4-5D6E-409C-BE32-E72D297353CC}">
                <c16:uniqueId val="{00000005-E5A6-47C4-A1A1-56D3EC008778}"/>
              </c:ext>
            </c:extLst>
          </c:dPt>
          <c:dLbls>
            <c:dLbl>
              <c:idx val="0"/>
              <c:layout>
                <c:manualLayout>
                  <c:x val="-0.42417019153597535"/>
                  <c:y val="0.10492162103590262"/>
                </c:manualLayout>
              </c:layout>
              <c:tx>
                <c:rich>
                  <a:bodyPr/>
                  <a:lstStyle/>
                  <a:p>
                    <a:fld id="{AF4303FC-94D4-4471-B590-D4FC208E984F}" type="CATEGORYNAME">
                      <a:rPr lang="en-US"/>
                      <a:pPr/>
                      <a:t>[CATEGORY NAME]</a:t>
                    </a:fld>
                    <a:r>
                      <a:rPr lang="en-US" baseline="0"/>
                      <a:t>
</a:t>
                    </a:r>
                    <a:fld id="{D5614C13-A504-4D43-A741-02EF614CF4C3}" type="VALUE">
                      <a:rPr lang="en-US" baseline="0"/>
                      <a:pPr/>
                      <a:t>[VALUE]</a:t>
                    </a:fld>
                    <a:r>
                      <a:rPr lang="en-US" baseline="0"/>
                      <a:t>
</a:t>
                    </a:r>
                    <a:fld id="{930464EB-E728-4E78-80E8-DE4B1256A23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E5A6-47C4-A1A1-56D3EC008778}"/>
                </c:ext>
              </c:extLst>
            </c:dLbl>
            <c:dLbl>
              <c:idx val="1"/>
              <c:layout>
                <c:manualLayout>
                  <c:x val="-0.30868766404199477"/>
                  <c:y val="-0.10497652243010908"/>
                </c:manualLayout>
              </c:layout>
              <c:spPr>
                <a:noFill/>
                <a:ln w="25400">
                  <a:noFill/>
                </a:ln>
                <a:effectLst/>
              </c:spPr>
              <c:txPr>
                <a:bodyPr rot="0" spcFirstLastPara="1" vertOverflow="overflow" horzOverflow="overflow" vert="horz" wrap="square" lIns="38100" tIns="19050" rIns="38100" bIns="19050" anchor="ctr" anchorCtr="0">
                  <a:noAutofit/>
                </a:bodyPr>
                <a:lstStyle/>
                <a:p>
                  <a:pPr algn="l">
                    <a:defRPr lang="en-US" sz="1000" b="0" i="0" u="none" strike="noStrike" kern="1200" baseline="0">
                      <a:solidFill>
                        <a:sysClr val="windowText" lastClr="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5A6-47C4-A1A1-56D3EC008778}"/>
                </c:ext>
              </c:extLst>
            </c:dLbl>
            <c:dLbl>
              <c:idx val="2"/>
              <c:layout>
                <c:manualLayout>
                  <c:x val="0.41118637872742225"/>
                  <c:y val="-6.5487178739566207E-2"/>
                </c:manualLayout>
              </c:layout>
              <c:spPr>
                <a:noFill/>
                <a:ln w="25400">
                  <a:noFill/>
                </a:ln>
                <a:effectLst/>
              </c:spPr>
              <c:txPr>
                <a:bodyPr rot="0" spcFirstLastPara="1" vertOverflow="overflow" horzOverflow="overflow" vert="horz" wrap="square" lIns="38100" tIns="19050" rIns="38100" bIns="19050" anchor="ctr" anchorCtr="0">
                  <a:noAutofit/>
                </a:bodyPr>
                <a:lstStyle/>
                <a:p>
                  <a:pPr algn="r">
                    <a:defRPr lang="en-US" sz="1000" b="0" i="0" u="none" strike="noStrike" kern="1200" baseline="0">
                      <a:solidFill>
                        <a:sysClr val="windowText" lastClr="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E5A6-47C4-A1A1-56D3EC008778}"/>
                </c:ext>
              </c:extLst>
            </c:dLbl>
            <c:spPr>
              <a:noFill/>
              <a:ln w="25400">
                <a:noFill/>
              </a:ln>
              <a:effectLst/>
            </c:spPr>
            <c:txPr>
              <a:bodyPr rot="0" spcFirstLastPara="1" vertOverflow="overflow" horzOverflow="overflow" vert="horz" wrap="square" lIns="38100" tIns="19050" rIns="38100" bIns="19050" anchor="ctr" anchorCtr="1">
                <a:noAutofit/>
              </a:bodyPr>
              <a:lstStyle/>
              <a:p>
                <a:pPr>
                  <a:defRPr lang="en-US" sz="1000" b="0" i="0" u="none" strike="noStrike" kern="1200" baseline="0">
                    <a:solidFill>
                      <a:sysClr val="windowText" lastClr="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('Anexa 5'!$D$166,'Anexa 5'!$F$166,'Anexa 5'!$H$166)</c:f>
              <c:strCache>
                <c:ptCount val="3"/>
                <c:pt idx="0">
                  <c:v>Suma total contracte</c:v>
                </c:pt>
                <c:pt idx="1">
                  <c:v>Suma total acorduri adiționale de majorare</c:v>
                </c:pt>
                <c:pt idx="2">
                  <c:v>Suma total acorduri adiționale de micșorare / reziliere</c:v>
                </c:pt>
              </c:strCache>
            </c:strRef>
          </c:cat>
          <c:val>
            <c:numRef>
              <c:f>('Anexa 5'!$D$156,'Anexa 5'!$F$156,'Anexa 5'!$H$156)</c:f>
              <c:numCache>
                <c:formatCode>#,##0.00</c:formatCode>
                <c:ptCount val="3"/>
                <c:pt idx="0">
                  <c:v>6163920372.4800014</c:v>
                </c:pt>
                <c:pt idx="1">
                  <c:v>113725600.50000003</c:v>
                </c:pt>
                <c:pt idx="2">
                  <c:v>-284133385.56999993</c:v>
                </c:pt>
              </c:numCache>
            </c:numRef>
          </c:val>
          <c:extLst>
            <c:ext xmlns:c16="http://schemas.microsoft.com/office/drawing/2014/chart" uri="{C3380CC4-5D6E-409C-BE32-E72D297353CC}">
              <c16:uniqueId val="{00000006-E5A6-47C4-A1A1-56D3EC008778}"/>
            </c:ext>
          </c:extLst>
        </c:ser>
        <c:dLbls>
          <c:showLegendKey val="0"/>
          <c:showVal val="0"/>
          <c:showCatName val="0"/>
          <c:showSerName val="0"/>
          <c:showPercent val="0"/>
          <c:showBubbleSize val="0"/>
          <c:showLeaderLines val="1"/>
        </c:dLbls>
        <c:firstSliceAng val="0"/>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doughnutChart>
        <c:varyColors val="1"/>
        <c:ser>
          <c:idx val="0"/>
          <c:order val="0"/>
          <c:spPr>
            <a:ln w="25400"/>
            <a:effectLst/>
          </c:spPr>
          <c:dPt>
            <c:idx val="0"/>
            <c:bubble3D val="0"/>
            <c:spPr>
              <a:solidFill>
                <a:schemeClr val="tx2">
                  <a:lumMod val="50000"/>
                </a:schemeClr>
              </a:solidFill>
              <a:ln w="25400" cap="flat" cmpd="sng" algn="ctr">
                <a:solidFill>
                  <a:schemeClr val="lt1"/>
                </a:solidFill>
                <a:prstDash val="solid"/>
                <a:round/>
              </a:ln>
              <a:effectLst/>
            </c:spPr>
            <c:extLst>
              <c:ext xmlns:c16="http://schemas.microsoft.com/office/drawing/2014/chart" uri="{C3380CC4-5D6E-409C-BE32-E72D297353CC}">
                <c16:uniqueId val="{00000001-B77F-44A3-8962-11F801DE2E66}"/>
              </c:ext>
            </c:extLst>
          </c:dPt>
          <c:dPt>
            <c:idx val="1"/>
            <c:bubble3D val="0"/>
            <c:spPr>
              <a:solidFill>
                <a:schemeClr val="tx2">
                  <a:lumMod val="75000"/>
                </a:schemeClr>
              </a:solidFill>
              <a:ln w="25400" cap="flat" cmpd="sng" algn="ctr">
                <a:solidFill>
                  <a:schemeClr val="lt1"/>
                </a:solidFill>
                <a:prstDash val="solid"/>
                <a:round/>
              </a:ln>
              <a:effectLst/>
            </c:spPr>
            <c:extLst>
              <c:ext xmlns:c16="http://schemas.microsoft.com/office/drawing/2014/chart" uri="{C3380CC4-5D6E-409C-BE32-E72D297353CC}">
                <c16:uniqueId val="{00000003-B77F-44A3-8962-11F801DE2E66}"/>
              </c:ext>
            </c:extLst>
          </c:dPt>
          <c:dPt>
            <c:idx val="2"/>
            <c:bubble3D val="0"/>
            <c:spPr>
              <a:solidFill>
                <a:schemeClr val="tx2">
                  <a:lumMod val="60000"/>
                  <a:lumOff val="40000"/>
                </a:schemeClr>
              </a:solidFill>
              <a:ln w="25400" cap="flat" cmpd="sng" algn="ctr">
                <a:solidFill>
                  <a:schemeClr val="lt1"/>
                </a:solidFill>
                <a:prstDash val="solid"/>
                <a:round/>
              </a:ln>
              <a:effectLst/>
            </c:spPr>
            <c:extLst>
              <c:ext xmlns:c16="http://schemas.microsoft.com/office/drawing/2014/chart" uri="{C3380CC4-5D6E-409C-BE32-E72D297353CC}">
                <c16:uniqueId val="{00000005-B77F-44A3-8962-11F801DE2E66}"/>
              </c:ext>
            </c:extLst>
          </c:dPt>
          <c:dPt>
            <c:idx val="3"/>
            <c:bubble3D val="0"/>
            <c:spPr>
              <a:solidFill>
                <a:schemeClr val="tx2">
                  <a:lumMod val="40000"/>
                  <a:lumOff val="60000"/>
                </a:schemeClr>
              </a:solidFill>
              <a:ln w="25400" cap="flat" cmpd="sng" algn="ctr">
                <a:solidFill>
                  <a:schemeClr val="lt1"/>
                </a:solidFill>
                <a:prstDash val="solid"/>
                <a:round/>
              </a:ln>
              <a:effectLst/>
            </c:spPr>
            <c:extLst>
              <c:ext xmlns:c16="http://schemas.microsoft.com/office/drawing/2014/chart" uri="{C3380CC4-5D6E-409C-BE32-E72D297353CC}">
                <c16:uniqueId val="{00000007-B77F-44A3-8962-11F801DE2E66}"/>
              </c:ext>
            </c:extLst>
          </c:dPt>
          <c:dLbls>
            <c:dLbl>
              <c:idx val="0"/>
              <c:layout>
                <c:manualLayout>
                  <c:x val="-0.4490189757183245"/>
                  <c:y val="0.10518648249841368"/>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l">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4362166027602744"/>
                      <c:h val="0.12789215864146014"/>
                    </c:manualLayout>
                  </c15:layout>
                </c:ext>
                <c:ext xmlns:c16="http://schemas.microsoft.com/office/drawing/2014/chart" uri="{C3380CC4-5D6E-409C-BE32-E72D297353CC}">
                  <c16:uniqueId val="{00000001-B77F-44A3-8962-11F801DE2E66}"/>
                </c:ext>
              </c:extLst>
            </c:dLbl>
            <c:dLbl>
              <c:idx val="1"/>
              <c:layout>
                <c:manualLayout>
                  <c:x val="-0.17419448377699664"/>
                  <c:y val="-0.21685898572710832"/>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780714008228113"/>
                      <c:h val="0.16413537017550225"/>
                    </c:manualLayout>
                  </c15:layout>
                </c:ext>
                <c:ext xmlns:c16="http://schemas.microsoft.com/office/drawing/2014/chart" uri="{C3380CC4-5D6E-409C-BE32-E72D297353CC}">
                  <c16:uniqueId val="{00000003-B77F-44A3-8962-11F801DE2E66}"/>
                </c:ext>
              </c:extLst>
            </c:dLbl>
            <c:dLbl>
              <c:idx val="2"/>
              <c:layout>
                <c:manualLayout>
                  <c:x val="0.46937064501971082"/>
                  <c:y val="-5.3639678767313778E-2"/>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6260707450123829"/>
                      <c:h val="0.33685195129047824"/>
                    </c:manualLayout>
                  </c15:layout>
                </c:ext>
                <c:ext xmlns:c16="http://schemas.microsoft.com/office/drawing/2014/chart" uri="{C3380CC4-5D6E-409C-BE32-E72D297353CC}">
                  <c16:uniqueId val="{00000005-B77F-44A3-8962-11F801DE2E66}"/>
                </c:ext>
              </c:extLst>
            </c:dLbl>
            <c:dLbl>
              <c:idx val="3"/>
              <c:layout>
                <c:manualLayout>
                  <c:x val="0.28746937773669851"/>
                  <c:y val="0.63758053911250501"/>
                </c:manualLayout>
              </c:layout>
              <c:numFmt formatCode="#,##0.00%;#,##0.00%;" sourceLinked="0"/>
              <c:spPr>
                <a:noFill/>
                <a:ln w="25400">
                  <a:noFill/>
                </a:ln>
                <a:effectLst/>
              </c:spPr>
              <c:txPr>
                <a:bodyPr rot="0" spcFirstLastPara="1" vertOverflow="ellipsis" vert="horz" wrap="square" lIns="38100" tIns="19050" rIns="38100" bIns="19050" anchor="ctr" anchorCtr="0">
                  <a:no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781823317912871"/>
                      <c:h val="0.1482850843761902"/>
                    </c:manualLayout>
                  </c15:layout>
                </c:ext>
                <c:ext xmlns:c16="http://schemas.microsoft.com/office/drawing/2014/chart" uri="{C3380CC4-5D6E-409C-BE32-E72D297353CC}">
                  <c16:uniqueId val="{00000007-B77F-44A3-8962-11F801DE2E66}"/>
                </c:ext>
              </c:extLst>
            </c:dLbl>
            <c:numFmt formatCode="#,##0.00%;#,##0.00%;" sourceLinked="0"/>
            <c:spPr>
              <a:noFill/>
              <a:ln w="25400">
                <a:noFill/>
              </a:ln>
              <a:effectLst/>
            </c:spPr>
            <c:txPr>
              <a:bodyPr rot="0" spcFirstLastPara="1" vertOverflow="ellipsis" vert="horz" wrap="square" lIns="38100" tIns="19050" rIns="38100" bIns="19050" anchor="ctr" anchorCtr="0">
                <a:spAutoFit/>
              </a:bodyPr>
              <a:lstStyle/>
              <a:p>
                <a:pPr algn="r">
                  <a:defRPr lang="en-US" sz="10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('Anexa 5'!$C$166,'Anexa 5'!$E$166,'Anexa 5'!$G$166,'Anexa 5'!$I$166)</c:f>
              <c:strCache>
                <c:ptCount val="4"/>
                <c:pt idx="0">
                  <c:v>Nr. total contracte</c:v>
                </c:pt>
                <c:pt idx="1">
                  <c:v>Nr. total acorduri adiționale de majorare</c:v>
                </c:pt>
                <c:pt idx="2">
                  <c:v>Nr. total acorduri adiționale de micșorare / reziliere</c:v>
                </c:pt>
                <c:pt idx="3">
                  <c:v>Alte acorduri adiționale</c:v>
                </c:pt>
              </c:strCache>
            </c:strRef>
          </c:cat>
          <c:val>
            <c:numRef>
              <c:f>('Anexa 5'!$C$156,'Anexa 5'!$E$156,'Anexa 5'!$G$156,'Anexa 5'!$I$156)</c:f>
              <c:numCache>
                <c:formatCode>#,##0</c:formatCode>
                <c:ptCount val="4"/>
                <c:pt idx="0">
                  <c:v>3899</c:v>
                </c:pt>
                <c:pt idx="1">
                  <c:v>289</c:v>
                </c:pt>
                <c:pt idx="2" formatCode="0">
                  <c:v>601</c:v>
                </c:pt>
                <c:pt idx="3" formatCode="General">
                  <c:v>367</c:v>
                </c:pt>
              </c:numCache>
            </c:numRef>
          </c:val>
          <c:extLst>
            <c:ext xmlns:c16="http://schemas.microsoft.com/office/drawing/2014/chart" uri="{C3380CC4-5D6E-409C-BE32-E72D297353CC}">
              <c16:uniqueId val="{00000008-B77F-44A3-8962-11F801DE2E66}"/>
            </c:ext>
          </c:extLst>
        </c:ser>
        <c:dLbls>
          <c:showLegendKey val="0"/>
          <c:showVal val="0"/>
          <c:showCatName val="0"/>
          <c:showSerName val="0"/>
          <c:showPercent val="0"/>
          <c:showBubbleSize val="0"/>
          <c:showLeaderLines val="1"/>
        </c:dLbls>
        <c:firstSliceAng val="29"/>
        <c:holeSize val="36"/>
      </c:doughnutChart>
      <c:spPr>
        <a:noFill/>
        <a:ln w="25400">
          <a:noFill/>
        </a:ln>
        <a:effectLst/>
      </c:spPr>
    </c:plotArea>
    <c:plotVisOnly val="1"/>
    <c:dispBlanksAs val="zero"/>
    <c:showDLblsOverMax val="0"/>
  </c:chart>
  <c:spPr>
    <a:solidFill>
      <a:sysClr val="window" lastClr="FFFFFF"/>
    </a:solidFill>
    <a:ln w="6350"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2</xdr:colOff>
      <xdr:row>25</xdr:row>
      <xdr:rowOff>76200</xdr:rowOff>
    </xdr:from>
    <xdr:to>
      <xdr:col>8</xdr:col>
      <xdr:colOff>44825</xdr:colOff>
      <xdr:row>68</xdr:row>
      <xdr:rowOff>44823</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99292</xdr:colOff>
      <xdr:row>18</xdr:row>
      <xdr:rowOff>376919</xdr:rowOff>
    </xdr:from>
    <xdr:to>
      <xdr:col>12</xdr:col>
      <xdr:colOff>299357</xdr:colOff>
      <xdr:row>26</xdr:row>
      <xdr:rowOff>80282</xdr:rowOff>
    </xdr:to>
    <xdr:graphicFrame macro="">
      <xdr:nvGraphicFramePr>
        <xdr:cNvPr id="2"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54427</xdr:colOff>
      <xdr:row>18</xdr:row>
      <xdr:rowOff>268061</xdr:rowOff>
    </xdr:from>
    <xdr:to>
      <xdr:col>36</xdr:col>
      <xdr:colOff>204107</xdr:colOff>
      <xdr:row>37</xdr:row>
      <xdr:rowOff>176894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46</xdr:row>
      <xdr:rowOff>11206</xdr:rowOff>
    </xdr:from>
    <xdr:to>
      <xdr:col>7</xdr:col>
      <xdr:colOff>0</xdr:colOff>
      <xdr:row>94</xdr:row>
      <xdr:rowOff>112058</xdr:rowOff>
    </xdr:to>
    <xdr:graphicFrame macro="">
      <xdr:nvGraphicFramePr>
        <xdr:cNvPr id="2" name="Chart 6">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18</xdr:row>
      <xdr:rowOff>133350</xdr:rowOff>
    </xdr:from>
    <xdr:to>
      <xdr:col>9</xdr:col>
      <xdr:colOff>9525</xdr:colOff>
      <xdr:row>39</xdr:row>
      <xdr:rowOff>61480</xdr:rowOff>
    </xdr:to>
    <xdr:graphicFrame macro="">
      <xdr:nvGraphicFramePr>
        <xdr:cNvPr id="2" name="Chart 3">
          <a:extLst>
            <a:ext uri="{FF2B5EF4-FFF2-40B4-BE49-F238E27FC236}">
              <a16:creationId xmlns:a16="http://schemas.microsoft.com/office/drawing/2014/main" id="{3D158031-D48B-4C7B-9C67-E24548C78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xdr:colOff>
      <xdr:row>22</xdr:row>
      <xdr:rowOff>42862</xdr:rowOff>
    </xdr:from>
    <xdr:to>
      <xdr:col>21</xdr:col>
      <xdr:colOff>190501</xdr:colOff>
      <xdr:row>35</xdr:row>
      <xdr:rowOff>161925</xdr:rowOff>
    </xdr:to>
    <xdr:graphicFrame macro="">
      <xdr:nvGraphicFramePr>
        <xdr:cNvPr id="3" name="Chart 2">
          <a:extLst>
            <a:ext uri="{FF2B5EF4-FFF2-40B4-BE49-F238E27FC236}">
              <a16:creationId xmlns:a16="http://schemas.microsoft.com/office/drawing/2014/main" id="{508FA9B0-B8E8-460A-95FB-2724E6CF3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19049</xdr:colOff>
      <xdr:row>19</xdr:row>
      <xdr:rowOff>22224</xdr:rowOff>
    </xdr:from>
    <xdr:to>
      <xdr:col>9</xdr:col>
      <xdr:colOff>542924</xdr:colOff>
      <xdr:row>40</xdr:row>
      <xdr:rowOff>146049</xdr:rowOff>
    </xdr:to>
    <xdr:graphicFrame macro="">
      <xdr:nvGraphicFramePr>
        <xdr:cNvPr id="4" name="Chart 3">
          <a:extLst>
            <a:ext uri="{FF2B5EF4-FFF2-40B4-BE49-F238E27FC236}">
              <a16:creationId xmlns:a16="http://schemas.microsoft.com/office/drawing/2014/main" id="{F32F3664-521B-4A61-9356-8C3C65CAF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9526</xdr:rowOff>
    </xdr:from>
    <xdr:to>
      <xdr:col>3</xdr:col>
      <xdr:colOff>323850</xdr:colOff>
      <xdr:row>34</xdr:row>
      <xdr:rowOff>57150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185</xdr:row>
      <xdr:rowOff>133350</xdr:rowOff>
    </xdr:from>
    <xdr:to>
      <xdr:col>4</xdr:col>
      <xdr:colOff>95250</xdr:colOff>
      <xdr:row>205</xdr:row>
      <xdr:rowOff>47625</xdr:rowOff>
    </xdr:to>
    <xdr:graphicFrame macro="">
      <xdr:nvGraphicFramePr>
        <xdr:cNvPr id="2" name="Chart 6">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167</xdr:row>
      <xdr:rowOff>28575</xdr:rowOff>
    </xdr:from>
    <xdr:to>
      <xdr:col>10</xdr:col>
      <xdr:colOff>352425</xdr:colOff>
      <xdr:row>183</xdr:row>
      <xdr:rowOff>57150</xdr:rowOff>
    </xdr:to>
    <xdr:graphicFrame macro="">
      <xdr:nvGraphicFramePr>
        <xdr:cNvPr id="3"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223837</xdr:colOff>
      <xdr:row>167</xdr:row>
      <xdr:rowOff>19050</xdr:rowOff>
    </xdr:from>
    <xdr:to>
      <xdr:col>2</xdr:col>
      <xdr:colOff>528637</xdr:colOff>
      <xdr:row>183</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790574</xdr:colOff>
      <xdr:row>12</xdr:row>
      <xdr:rowOff>57152</xdr:rowOff>
    </xdr:from>
    <xdr:to>
      <xdr:col>7</xdr:col>
      <xdr:colOff>371473</xdr:colOff>
      <xdr:row>32</xdr:row>
      <xdr:rowOff>114300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828675</xdr:colOff>
      <xdr:row>35</xdr:row>
      <xdr:rowOff>133352</xdr:rowOff>
    </xdr:from>
    <xdr:to>
      <xdr:col>7</xdr:col>
      <xdr:colOff>381001</xdr:colOff>
      <xdr:row>57</xdr:row>
      <xdr:rowOff>133349</xdr:rowOff>
    </xdr:to>
    <xdr:graphicFrame macro="">
      <xdr:nvGraphicFramePr>
        <xdr:cNvPr id="3"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173491</xdr:colOff>
      <xdr:row>165</xdr:row>
      <xdr:rowOff>914400</xdr:rowOff>
    </xdr:from>
    <xdr:to>
      <xdr:col>5</xdr:col>
      <xdr:colOff>843641</xdr:colOff>
      <xdr:row>190</xdr:row>
      <xdr:rowOff>19050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56544</xdr:colOff>
      <xdr:row>165</xdr:row>
      <xdr:rowOff>901435</xdr:rowOff>
    </xdr:from>
    <xdr:to>
      <xdr:col>14</xdr:col>
      <xdr:colOff>0</xdr:colOff>
      <xdr:row>190</xdr:row>
      <xdr:rowOff>7672</xdr:rowOff>
    </xdr:to>
    <xdr:graphicFrame macro="">
      <xdr:nvGraphicFramePr>
        <xdr:cNvPr id="3"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192</xdr:row>
      <xdr:rowOff>28575</xdr:rowOff>
    </xdr:from>
    <xdr:to>
      <xdr:col>10</xdr:col>
      <xdr:colOff>76201</xdr:colOff>
      <xdr:row>235</xdr:row>
      <xdr:rowOff>57150</xdr:rowOff>
    </xdr:to>
    <xdr:graphicFrame macro="">
      <xdr:nvGraphicFramePr>
        <xdr:cNvPr id="4" name="Chart 6">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137272</xdr:colOff>
      <xdr:row>194</xdr:row>
      <xdr:rowOff>101413</xdr:rowOff>
    </xdr:from>
    <xdr:to>
      <xdr:col>6</xdr:col>
      <xdr:colOff>145676</xdr:colOff>
      <xdr:row>227</xdr:row>
      <xdr:rowOff>67235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123264</xdr:colOff>
      <xdr:row>195</xdr:row>
      <xdr:rowOff>0</xdr:rowOff>
    </xdr:from>
    <xdr:to>
      <xdr:col>14</xdr:col>
      <xdr:colOff>190500</xdr:colOff>
      <xdr:row>224</xdr:row>
      <xdr:rowOff>123266</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79561</xdr:colOff>
      <xdr:row>228</xdr:row>
      <xdr:rowOff>11206</xdr:rowOff>
    </xdr:from>
    <xdr:to>
      <xdr:col>10</xdr:col>
      <xdr:colOff>986117</xdr:colOff>
      <xdr:row>276</xdr:row>
      <xdr:rowOff>112058</xdr:rowOff>
    </xdr:to>
    <xdr:graphicFrame macro="">
      <xdr:nvGraphicFramePr>
        <xdr:cNvPr id="4" name="Chart 6">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96</xdr:row>
      <xdr:rowOff>95251</xdr:rowOff>
    </xdr:from>
    <xdr:to>
      <xdr:col>5</xdr:col>
      <xdr:colOff>266700</xdr:colOff>
      <xdr:row>124</xdr:row>
      <xdr:rowOff>9525</xdr:rowOff>
    </xdr:to>
    <xdr:graphicFrame macro="">
      <xdr:nvGraphicFramePr>
        <xdr:cNvPr id="2"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495300</xdr:colOff>
      <xdr:row>96</xdr:row>
      <xdr:rowOff>85725</xdr:rowOff>
    </xdr:from>
    <xdr:to>
      <xdr:col>11</xdr:col>
      <xdr:colOff>704850</xdr:colOff>
      <xdr:row>123</xdr:row>
      <xdr:rowOff>142875</xdr:rowOff>
    </xdr:to>
    <xdr:graphicFrame macro="">
      <xdr:nvGraphicFramePr>
        <xdr:cNvPr id="3" name="Chart 1">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126</xdr:row>
      <xdr:rowOff>57150</xdr:rowOff>
    </xdr:from>
    <xdr:to>
      <xdr:col>10</xdr:col>
      <xdr:colOff>85725</xdr:colOff>
      <xdr:row>167</xdr:row>
      <xdr:rowOff>0</xdr:rowOff>
    </xdr:to>
    <xdr:graphicFrame macro="">
      <xdr:nvGraphicFramePr>
        <xdr:cNvPr id="4"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1017</xdr:colOff>
      <xdr:row>32</xdr:row>
      <xdr:rowOff>138546</xdr:rowOff>
    </xdr:from>
    <xdr:to>
      <xdr:col>11</xdr:col>
      <xdr:colOff>369794</xdr:colOff>
      <xdr:row>49</xdr:row>
      <xdr:rowOff>72329</xdr:rowOff>
    </xdr:to>
    <xdr:graphicFrame macro="">
      <xdr:nvGraphicFramePr>
        <xdr:cNvPr id="2" name="Chart 6">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78950</xdr:colOff>
      <xdr:row>50</xdr:row>
      <xdr:rowOff>2547</xdr:rowOff>
    </xdr:from>
    <xdr:to>
      <xdr:col>11</xdr:col>
      <xdr:colOff>447727</xdr:colOff>
      <xdr:row>66</xdr:row>
      <xdr:rowOff>100853</xdr:rowOff>
    </xdr:to>
    <xdr:graphicFrame macro="">
      <xdr:nvGraphicFramePr>
        <xdr:cNvPr id="3" name="Chart 6">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1017</xdr:colOff>
      <xdr:row>15</xdr:row>
      <xdr:rowOff>86591</xdr:rowOff>
    </xdr:from>
    <xdr:to>
      <xdr:col>11</xdr:col>
      <xdr:colOff>369794</xdr:colOff>
      <xdr:row>32</xdr:row>
      <xdr:rowOff>20375</xdr:rowOff>
    </xdr:to>
    <xdr:graphicFrame macro="">
      <xdr:nvGraphicFramePr>
        <xdr:cNvPr id="4" name="Chart 6">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530914</xdr:colOff>
      <xdr:row>15</xdr:row>
      <xdr:rowOff>15322</xdr:rowOff>
    </xdr:from>
    <xdr:to>
      <xdr:col>12</xdr:col>
      <xdr:colOff>584338</xdr:colOff>
      <xdr:row>38</xdr:row>
      <xdr:rowOff>7039</xdr:rowOff>
    </xdr:to>
    <xdr:graphicFrame macro="">
      <xdr:nvGraphicFramePr>
        <xdr:cNvPr id="2" name="Chart 9">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314737</xdr:colOff>
      <xdr:row>14</xdr:row>
      <xdr:rowOff>99393</xdr:rowOff>
    </xdr:from>
    <xdr:to>
      <xdr:col>6</xdr:col>
      <xdr:colOff>95250</xdr:colOff>
      <xdr:row>37</xdr:row>
      <xdr:rowOff>99393</xdr:rowOff>
    </xdr:to>
    <xdr:graphicFrame macro="">
      <xdr:nvGraphicFramePr>
        <xdr:cNvPr id="3" name="Chart 9">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movila/Desktop/!%20Raport_AAP_2019_tr04_anexe_graf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01"/>
      <sheetName val="Anexa 2"/>
      <sheetName val="Anexa 3"/>
      <sheetName val="Anexa 4"/>
      <sheetName val="Anexa 5"/>
      <sheetName val="Anexa 6"/>
      <sheetName val="Anexa 7"/>
      <sheetName val="Anexa 8"/>
      <sheetName val="Anexa 9"/>
      <sheetName val="Anexa 10"/>
      <sheetName val="Anexa 11"/>
      <sheetName val="Anexa 11(2)"/>
      <sheetName val="Anexa 12"/>
      <sheetName val="Anexa 13"/>
      <sheetName val="Anexa 14"/>
      <sheetName val="Anexa 15"/>
      <sheetName val="Anexa 16"/>
      <sheetName val="Anexa 111"/>
      <sheetName val="COP_CR"/>
    </sheetNames>
    <sheetDataSet>
      <sheetData sheetId="0">
        <row r="13">
          <cell r="E13">
            <v>29</v>
          </cell>
        </row>
      </sheetData>
      <sheetData sheetId="1" refreshError="1"/>
      <sheetData sheetId="2">
        <row r="177">
          <cell r="C177">
            <v>2229</v>
          </cell>
        </row>
      </sheetData>
      <sheetData sheetId="3" refreshError="1"/>
      <sheetData sheetId="4">
        <row r="150">
          <cell r="C150">
            <v>4760</v>
          </cell>
        </row>
      </sheetData>
      <sheetData sheetId="5">
        <row r="179">
          <cell r="C179">
            <v>5399</v>
          </cell>
        </row>
      </sheetData>
      <sheetData sheetId="6">
        <row r="74">
          <cell r="J74">
            <v>488</v>
          </cell>
        </row>
      </sheetData>
      <sheetData sheetId="7">
        <row r="10">
          <cell r="C10">
            <v>20</v>
          </cell>
        </row>
        <row r="14">
          <cell r="J14">
            <v>0</v>
          </cell>
          <cell r="K14">
            <v>0</v>
          </cell>
        </row>
      </sheetData>
      <sheetData sheetId="8">
        <row r="8">
          <cell r="C8">
            <v>76</v>
          </cell>
        </row>
      </sheetData>
      <sheetData sheetId="9">
        <row r="10">
          <cell r="J10">
            <v>301895690.17000008</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33"/>
  <sheetViews>
    <sheetView view="pageBreakPreview" zoomScale="80" zoomScaleNormal="55" zoomScaleSheetLayoutView="80" workbookViewId="0">
      <selection activeCell="E12" sqref="E12"/>
    </sheetView>
  </sheetViews>
  <sheetFormatPr defaultRowHeight="12.75" x14ac:dyDescent="0.2"/>
  <cols>
    <col min="1" max="1" width="7.42578125" style="1" customWidth="1"/>
    <col min="2" max="2" width="81.85546875" style="1" customWidth="1"/>
    <col min="3" max="3" width="24.42578125" style="2" customWidth="1"/>
    <col min="4" max="4" width="11.5703125" style="1" customWidth="1"/>
    <col min="5" max="7" width="13.28515625" style="1" customWidth="1"/>
    <col min="8" max="8" width="11.28515625" style="1" customWidth="1"/>
    <col min="9" max="257" width="8.85546875" style="1"/>
    <col min="258" max="258" width="7.42578125" style="1" customWidth="1"/>
    <col min="259" max="259" width="54.28515625" style="1" customWidth="1"/>
    <col min="260" max="260" width="0" style="1" hidden="1" customWidth="1"/>
    <col min="261" max="261" width="9.5703125" style="1" customWidth="1"/>
    <col min="262" max="262" width="13.28515625" style="1" customWidth="1"/>
    <col min="263" max="263" width="8.85546875" style="1"/>
    <col min="264" max="264" width="8" style="1" customWidth="1"/>
    <col min="265" max="513" width="8.85546875" style="1"/>
    <col min="514" max="514" width="7.42578125" style="1" customWidth="1"/>
    <col min="515" max="515" width="54.28515625" style="1" customWidth="1"/>
    <col min="516" max="516" width="0" style="1" hidden="1" customWidth="1"/>
    <col min="517" max="517" width="9.5703125" style="1" customWidth="1"/>
    <col min="518" max="518" width="13.28515625" style="1" customWidth="1"/>
    <col min="519" max="519" width="8.85546875" style="1"/>
    <col min="520" max="520" width="8" style="1" customWidth="1"/>
    <col min="521" max="769" width="8.85546875" style="1"/>
    <col min="770" max="770" width="7.42578125" style="1" customWidth="1"/>
    <col min="771" max="771" width="54.28515625" style="1" customWidth="1"/>
    <col min="772" max="772" width="0" style="1" hidden="1" customWidth="1"/>
    <col min="773" max="773" width="9.5703125" style="1" customWidth="1"/>
    <col min="774" max="774" width="13.28515625" style="1" customWidth="1"/>
    <col min="775" max="775" width="8.85546875" style="1"/>
    <col min="776" max="776" width="8" style="1" customWidth="1"/>
    <col min="777" max="1025" width="8.85546875" style="1"/>
    <col min="1026" max="1026" width="7.42578125" style="1" customWidth="1"/>
    <col min="1027" max="1027" width="54.28515625" style="1" customWidth="1"/>
    <col min="1028" max="1028" width="0" style="1" hidden="1" customWidth="1"/>
    <col min="1029" max="1029" width="9.5703125" style="1" customWidth="1"/>
    <col min="1030" max="1030" width="13.28515625" style="1" customWidth="1"/>
    <col min="1031" max="1031" width="8.85546875" style="1"/>
    <col min="1032" max="1032" width="8" style="1" customWidth="1"/>
    <col min="1033" max="1281" width="8.85546875" style="1"/>
    <col min="1282" max="1282" width="7.42578125" style="1" customWidth="1"/>
    <col min="1283" max="1283" width="54.28515625" style="1" customWidth="1"/>
    <col min="1284" max="1284" width="0" style="1" hidden="1" customWidth="1"/>
    <col min="1285" max="1285" width="9.5703125" style="1" customWidth="1"/>
    <col min="1286" max="1286" width="13.28515625" style="1" customWidth="1"/>
    <col min="1287" max="1287" width="8.85546875" style="1"/>
    <col min="1288" max="1288" width="8" style="1" customWidth="1"/>
    <col min="1289" max="1537" width="8.85546875" style="1"/>
    <col min="1538" max="1538" width="7.42578125" style="1" customWidth="1"/>
    <col min="1539" max="1539" width="54.28515625" style="1" customWidth="1"/>
    <col min="1540" max="1540" width="0" style="1" hidden="1" customWidth="1"/>
    <col min="1541" max="1541" width="9.5703125" style="1" customWidth="1"/>
    <col min="1542" max="1542" width="13.28515625" style="1" customWidth="1"/>
    <col min="1543" max="1543" width="8.85546875" style="1"/>
    <col min="1544" max="1544" width="8" style="1" customWidth="1"/>
    <col min="1545" max="1793" width="8.85546875" style="1"/>
    <col min="1794" max="1794" width="7.42578125" style="1" customWidth="1"/>
    <col min="1795" max="1795" width="54.28515625" style="1" customWidth="1"/>
    <col min="1796" max="1796" width="0" style="1" hidden="1" customWidth="1"/>
    <col min="1797" max="1797" width="9.5703125" style="1" customWidth="1"/>
    <col min="1798" max="1798" width="13.28515625" style="1" customWidth="1"/>
    <col min="1799" max="1799" width="8.85546875" style="1"/>
    <col min="1800" max="1800" width="8" style="1" customWidth="1"/>
    <col min="1801" max="2049" width="8.85546875" style="1"/>
    <col min="2050" max="2050" width="7.42578125" style="1" customWidth="1"/>
    <col min="2051" max="2051" width="54.28515625" style="1" customWidth="1"/>
    <col min="2052" max="2052" width="0" style="1" hidden="1" customWidth="1"/>
    <col min="2053" max="2053" width="9.5703125" style="1" customWidth="1"/>
    <col min="2054" max="2054" width="13.28515625" style="1" customWidth="1"/>
    <col min="2055" max="2055" width="8.85546875" style="1"/>
    <col min="2056" max="2056" width="8" style="1" customWidth="1"/>
    <col min="2057" max="2305" width="8.85546875" style="1"/>
    <col min="2306" max="2306" width="7.42578125" style="1" customWidth="1"/>
    <col min="2307" max="2307" width="54.28515625" style="1" customWidth="1"/>
    <col min="2308" max="2308" width="0" style="1" hidden="1" customWidth="1"/>
    <col min="2309" max="2309" width="9.5703125" style="1" customWidth="1"/>
    <col min="2310" max="2310" width="13.28515625" style="1" customWidth="1"/>
    <col min="2311" max="2311" width="8.85546875" style="1"/>
    <col min="2312" max="2312" width="8" style="1" customWidth="1"/>
    <col min="2313" max="2561" width="8.85546875" style="1"/>
    <col min="2562" max="2562" width="7.42578125" style="1" customWidth="1"/>
    <col min="2563" max="2563" width="54.28515625" style="1" customWidth="1"/>
    <col min="2564" max="2564" width="0" style="1" hidden="1" customWidth="1"/>
    <col min="2565" max="2565" width="9.5703125" style="1" customWidth="1"/>
    <col min="2566" max="2566" width="13.28515625" style="1" customWidth="1"/>
    <col min="2567" max="2567" width="8.85546875" style="1"/>
    <col min="2568" max="2568" width="8" style="1" customWidth="1"/>
    <col min="2569" max="2817" width="8.85546875" style="1"/>
    <col min="2818" max="2818" width="7.42578125" style="1" customWidth="1"/>
    <col min="2819" max="2819" width="54.28515625" style="1" customWidth="1"/>
    <col min="2820" max="2820" width="0" style="1" hidden="1" customWidth="1"/>
    <col min="2821" max="2821" width="9.5703125" style="1" customWidth="1"/>
    <col min="2822" max="2822" width="13.28515625" style="1" customWidth="1"/>
    <col min="2823" max="2823" width="8.85546875" style="1"/>
    <col min="2824" max="2824" width="8" style="1" customWidth="1"/>
    <col min="2825" max="3073" width="8.85546875" style="1"/>
    <col min="3074" max="3074" width="7.42578125" style="1" customWidth="1"/>
    <col min="3075" max="3075" width="54.28515625" style="1" customWidth="1"/>
    <col min="3076" max="3076" width="0" style="1" hidden="1" customWidth="1"/>
    <col min="3077" max="3077" width="9.5703125" style="1" customWidth="1"/>
    <col min="3078" max="3078" width="13.28515625" style="1" customWidth="1"/>
    <col min="3079" max="3079" width="8.85546875" style="1"/>
    <col min="3080" max="3080" width="8" style="1" customWidth="1"/>
    <col min="3081" max="3329" width="8.85546875" style="1"/>
    <col min="3330" max="3330" width="7.42578125" style="1" customWidth="1"/>
    <col min="3331" max="3331" width="54.28515625" style="1" customWidth="1"/>
    <col min="3332" max="3332" width="0" style="1" hidden="1" customWidth="1"/>
    <col min="3333" max="3333" width="9.5703125" style="1" customWidth="1"/>
    <col min="3334" max="3334" width="13.28515625" style="1" customWidth="1"/>
    <col min="3335" max="3335" width="8.85546875" style="1"/>
    <col min="3336" max="3336" width="8" style="1" customWidth="1"/>
    <col min="3337" max="3585" width="8.85546875" style="1"/>
    <col min="3586" max="3586" width="7.42578125" style="1" customWidth="1"/>
    <col min="3587" max="3587" width="54.28515625" style="1" customWidth="1"/>
    <col min="3588" max="3588" width="0" style="1" hidden="1" customWidth="1"/>
    <col min="3589" max="3589" width="9.5703125" style="1" customWidth="1"/>
    <col min="3590" max="3590" width="13.28515625" style="1" customWidth="1"/>
    <col min="3591" max="3591" width="8.85546875" style="1"/>
    <col min="3592" max="3592" width="8" style="1" customWidth="1"/>
    <col min="3593" max="3841" width="8.85546875" style="1"/>
    <col min="3842" max="3842" width="7.42578125" style="1" customWidth="1"/>
    <col min="3843" max="3843" width="54.28515625" style="1" customWidth="1"/>
    <col min="3844" max="3844" width="0" style="1" hidden="1" customWidth="1"/>
    <col min="3845" max="3845" width="9.5703125" style="1" customWidth="1"/>
    <col min="3846" max="3846" width="13.28515625" style="1" customWidth="1"/>
    <col min="3847" max="3847" width="8.85546875" style="1"/>
    <col min="3848" max="3848" width="8" style="1" customWidth="1"/>
    <col min="3849" max="4097" width="8.85546875" style="1"/>
    <col min="4098" max="4098" width="7.42578125" style="1" customWidth="1"/>
    <col min="4099" max="4099" width="54.28515625" style="1" customWidth="1"/>
    <col min="4100" max="4100" width="0" style="1" hidden="1" customWidth="1"/>
    <col min="4101" max="4101" width="9.5703125" style="1" customWidth="1"/>
    <col min="4102" max="4102" width="13.28515625" style="1" customWidth="1"/>
    <col min="4103" max="4103" width="8.85546875" style="1"/>
    <col min="4104" max="4104" width="8" style="1" customWidth="1"/>
    <col min="4105" max="4353" width="8.85546875" style="1"/>
    <col min="4354" max="4354" width="7.42578125" style="1" customWidth="1"/>
    <col min="4355" max="4355" width="54.28515625" style="1" customWidth="1"/>
    <col min="4356" max="4356" width="0" style="1" hidden="1" customWidth="1"/>
    <col min="4357" max="4357" width="9.5703125" style="1" customWidth="1"/>
    <col min="4358" max="4358" width="13.28515625" style="1" customWidth="1"/>
    <col min="4359" max="4359" width="8.85546875" style="1"/>
    <col min="4360" max="4360" width="8" style="1" customWidth="1"/>
    <col min="4361" max="4609" width="8.85546875" style="1"/>
    <col min="4610" max="4610" width="7.42578125" style="1" customWidth="1"/>
    <col min="4611" max="4611" width="54.28515625" style="1" customWidth="1"/>
    <col min="4612" max="4612" width="0" style="1" hidden="1" customWidth="1"/>
    <col min="4613" max="4613" width="9.5703125" style="1" customWidth="1"/>
    <col min="4614" max="4614" width="13.28515625" style="1" customWidth="1"/>
    <col min="4615" max="4615" width="8.85546875" style="1"/>
    <col min="4616" max="4616" width="8" style="1" customWidth="1"/>
    <col min="4617" max="4865" width="8.85546875" style="1"/>
    <col min="4866" max="4866" width="7.42578125" style="1" customWidth="1"/>
    <col min="4867" max="4867" width="54.28515625" style="1" customWidth="1"/>
    <col min="4868" max="4868" width="0" style="1" hidden="1" customWidth="1"/>
    <col min="4869" max="4869" width="9.5703125" style="1" customWidth="1"/>
    <col min="4870" max="4870" width="13.28515625" style="1" customWidth="1"/>
    <col min="4871" max="4871" width="8.85546875" style="1"/>
    <col min="4872" max="4872" width="8" style="1" customWidth="1"/>
    <col min="4873" max="5121" width="8.85546875" style="1"/>
    <col min="5122" max="5122" width="7.42578125" style="1" customWidth="1"/>
    <col min="5123" max="5123" width="54.28515625" style="1" customWidth="1"/>
    <col min="5124" max="5124" width="0" style="1" hidden="1" customWidth="1"/>
    <col min="5125" max="5125" width="9.5703125" style="1" customWidth="1"/>
    <col min="5126" max="5126" width="13.28515625" style="1" customWidth="1"/>
    <col min="5127" max="5127" width="8.85546875" style="1"/>
    <col min="5128" max="5128" width="8" style="1" customWidth="1"/>
    <col min="5129" max="5377" width="8.85546875" style="1"/>
    <col min="5378" max="5378" width="7.42578125" style="1" customWidth="1"/>
    <col min="5379" max="5379" width="54.28515625" style="1" customWidth="1"/>
    <col min="5380" max="5380" width="0" style="1" hidden="1" customWidth="1"/>
    <col min="5381" max="5381" width="9.5703125" style="1" customWidth="1"/>
    <col min="5382" max="5382" width="13.28515625" style="1" customWidth="1"/>
    <col min="5383" max="5383" width="8.85546875" style="1"/>
    <col min="5384" max="5384" width="8" style="1" customWidth="1"/>
    <col min="5385" max="5633" width="8.85546875" style="1"/>
    <col min="5634" max="5634" width="7.42578125" style="1" customWidth="1"/>
    <col min="5635" max="5635" width="54.28515625" style="1" customWidth="1"/>
    <col min="5636" max="5636" width="0" style="1" hidden="1" customWidth="1"/>
    <col min="5637" max="5637" width="9.5703125" style="1" customWidth="1"/>
    <col min="5638" max="5638" width="13.28515625" style="1" customWidth="1"/>
    <col min="5639" max="5639" width="8.85546875" style="1"/>
    <col min="5640" max="5640" width="8" style="1" customWidth="1"/>
    <col min="5641" max="5889" width="8.85546875" style="1"/>
    <col min="5890" max="5890" width="7.42578125" style="1" customWidth="1"/>
    <col min="5891" max="5891" width="54.28515625" style="1" customWidth="1"/>
    <col min="5892" max="5892" width="0" style="1" hidden="1" customWidth="1"/>
    <col min="5893" max="5893" width="9.5703125" style="1" customWidth="1"/>
    <col min="5894" max="5894" width="13.28515625" style="1" customWidth="1"/>
    <col min="5895" max="5895" width="8.85546875" style="1"/>
    <col min="5896" max="5896" width="8" style="1" customWidth="1"/>
    <col min="5897" max="6145" width="8.85546875" style="1"/>
    <col min="6146" max="6146" width="7.42578125" style="1" customWidth="1"/>
    <col min="6147" max="6147" width="54.28515625" style="1" customWidth="1"/>
    <col min="6148" max="6148" width="0" style="1" hidden="1" customWidth="1"/>
    <col min="6149" max="6149" width="9.5703125" style="1" customWidth="1"/>
    <col min="6150" max="6150" width="13.28515625" style="1" customWidth="1"/>
    <col min="6151" max="6151" width="8.85546875" style="1"/>
    <col min="6152" max="6152" width="8" style="1" customWidth="1"/>
    <col min="6153" max="6401" width="8.85546875" style="1"/>
    <col min="6402" max="6402" width="7.42578125" style="1" customWidth="1"/>
    <col min="6403" max="6403" width="54.28515625" style="1" customWidth="1"/>
    <col min="6404" max="6404" width="0" style="1" hidden="1" customWidth="1"/>
    <col min="6405" max="6405" width="9.5703125" style="1" customWidth="1"/>
    <col min="6406" max="6406" width="13.28515625" style="1" customWidth="1"/>
    <col min="6407" max="6407" width="8.85546875" style="1"/>
    <col min="6408" max="6408" width="8" style="1" customWidth="1"/>
    <col min="6409" max="6657" width="8.85546875" style="1"/>
    <col min="6658" max="6658" width="7.42578125" style="1" customWidth="1"/>
    <col min="6659" max="6659" width="54.28515625" style="1" customWidth="1"/>
    <col min="6660" max="6660" width="0" style="1" hidden="1" customWidth="1"/>
    <col min="6661" max="6661" width="9.5703125" style="1" customWidth="1"/>
    <col min="6662" max="6662" width="13.28515625" style="1" customWidth="1"/>
    <col min="6663" max="6663" width="8.85546875" style="1"/>
    <col min="6664" max="6664" width="8" style="1" customWidth="1"/>
    <col min="6665" max="6913" width="8.85546875" style="1"/>
    <col min="6914" max="6914" width="7.42578125" style="1" customWidth="1"/>
    <col min="6915" max="6915" width="54.28515625" style="1" customWidth="1"/>
    <col min="6916" max="6916" width="0" style="1" hidden="1" customWidth="1"/>
    <col min="6917" max="6917" width="9.5703125" style="1" customWidth="1"/>
    <col min="6918" max="6918" width="13.28515625" style="1" customWidth="1"/>
    <col min="6919" max="6919" width="8.85546875" style="1"/>
    <col min="6920" max="6920" width="8" style="1" customWidth="1"/>
    <col min="6921" max="7169" width="8.85546875" style="1"/>
    <col min="7170" max="7170" width="7.42578125" style="1" customWidth="1"/>
    <col min="7171" max="7171" width="54.28515625" style="1" customWidth="1"/>
    <col min="7172" max="7172" width="0" style="1" hidden="1" customWidth="1"/>
    <col min="7173" max="7173" width="9.5703125" style="1" customWidth="1"/>
    <col min="7174" max="7174" width="13.28515625" style="1" customWidth="1"/>
    <col min="7175" max="7175" width="8.85546875" style="1"/>
    <col min="7176" max="7176" width="8" style="1" customWidth="1"/>
    <col min="7177" max="7425" width="8.85546875" style="1"/>
    <col min="7426" max="7426" width="7.42578125" style="1" customWidth="1"/>
    <col min="7427" max="7427" width="54.28515625" style="1" customWidth="1"/>
    <col min="7428" max="7428" width="0" style="1" hidden="1" customWidth="1"/>
    <col min="7429" max="7429" width="9.5703125" style="1" customWidth="1"/>
    <col min="7430" max="7430" width="13.28515625" style="1" customWidth="1"/>
    <col min="7431" max="7431" width="8.85546875" style="1"/>
    <col min="7432" max="7432" width="8" style="1" customWidth="1"/>
    <col min="7433" max="7681" width="8.85546875" style="1"/>
    <col min="7682" max="7682" width="7.42578125" style="1" customWidth="1"/>
    <col min="7683" max="7683" width="54.28515625" style="1" customWidth="1"/>
    <col min="7684" max="7684" width="0" style="1" hidden="1" customWidth="1"/>
    <col min="7685" max="7685" width="9.5703125" style="1" customWidth="1"/>
    <col min="7686" max="7686" width="13.28515625" style="1" customWidth="1"/>
    <col min="7687" max="7687" width="8.85546875" style="1"/>
    <col min="7688" max="7688" width="8" style="1" customWidth="1"/>
    <col min="7689" max="7937" width="8.85546875" style="1"/>
    <col min="7938" max="7938" width="7.42578125" style="1" customWidth="1"/>
    <col min="7939" max="7939" width="54.28515625" style="1" customWidth="1"/>
    <col min="7940" max="7940" width="0" style="1" hidden="1" customWidth="1"/>
    <col min="7941" max="7941" width="9.5703125" style="1" customWidth="1"/>
    <col min="7942" max="7942" width="13.28515625" style="1" customWidth="1"/>
    <col min="7943" max="7943" width="8.85546875" style="1"/>
    <col min="7944" max="7944" width="8" style="1" customWidth="1"/>
    <col min="7945" max="8193" width="8.85546875" style="1"/>
    <col min="8194" max="8194" width="7.42578125" style="1" customWidth="1"/>
    <col min="8195" max="8195" width="54.28515625" style="1" customWidth="1"/>
    <col min="8196" max="8196" width="0" style="1" hidden="1" customWidth="1"/>
    <col min="8197" max="8197" width="9.5703125" style="1" customWidth="1"/>
    <col min="8198" max="8198" width="13.28515625" style="1" customWidth="1"/>
    <col min="8199" max="8199" width="8.85546875" style="1"/>
    <col min="8200" max="8200" width="8" style="1" customWidth="1"/>
    <col min="8201" max="8449" width="8.85546875" style="1"/>
    <col min="8450" max="8450" width="7.42578125" style="1" customWidth="1"/>
    <col min="8451" max="8451" width="54.28515625" style="1" customWidth="1"/>
    <col min="8452" max="8452" width="0" style="1" hidden="1" customWidth="1"/>
    <col min="8453" max="8453" width="9.5703125" style="1" customWidth="1"/>
    <col min="8454" max="8454" width="13.28515625" style="1" customWidth="1"/>
    <col min="8455" max="8455" width="8.85546875" style="1"/>
    <col min="8456" max="8456" width="8" style="1" customWidth="1"/>
    <col min="8457" max="8705" width="8.85546875" style="1"/>
    <col min="8706" max="8706" width="7.42578125" style="1" customWidth="1"/>
    <col min="8707" max="8707" width="54.28515625" style="1" customWidth="1"/>
    <col min="8708" max="8708" width="0" style="1" hidden="1" customWidth="1"/>
    <col min="8709" max="8709" width="9.5703125" style="1" customWidth="1"/>
    <col min="8710" max="8710" width="13.28515625" style="1" customWidth="1"/>
    <col min="8711" max="8711" width="8.85546875" style="1"/>
    <col min="8712" max="8712" width="8" style="1" customWidth="1"/>
    <col min="8713" max="8961" width="8.85546875" style="1"/>
    <col min="8962" max="8962" width="7.42578125" style="1" customWidth="1"/>
    <col min="8963" max="8963" width="54.28515625" style="1" customWidth="1"/>
    <col min="8964" max="8964" width="0" style="1" hidden="1" customWidth="1"/>
    <col min="8965" max="8965" width="9.5703125" style="1" customWidth="1"/>
    <col min="8966" max="8966" width="13.28515625" style="1" customWidth="1"/>
    <col min="8967" max="8967" width="8.85546875" style="1"/>
    <col min="8968" max="8968" width="8" style="1" customWidth="1"/>
    <col min="8969" max="9217" width="8.85546875" style="1"/>
    <col min="9218" max="9218" width="7.42578125" style="1" customWidth="1"/>
    <col min="9219" max="9219" width="54.28515625" style="1" customWidth="1"/>
    <col min="9220" max="9220" width="0" style="1" hidden="1" customWidth="1"/>
    <col min="9221" max="9221" width="9.5703125" style="1" customWidth="1"/>
    <col min="9222" max="9222" width="13.28515625" style="1" customWidth="1"/>
    <col min="9223" max="9223" width="8.85546875" style="1"/>
    <col min="9224" max="9224" width="8" style="1" customWidth="1"/>
    <col min="9225" max="9473" width="8.85546875" style="1"/>
    <col min="9474" max="9474" width="7.42578125" style="1" customWidth="1"/>
    <col min="9475" max="9475" width="54.28515625" style="1" customWidth="1"/>
    <col min="9476" max="9476" width="0" style="1" hidden="1" customWidth="1"/>
    <col min="9477" max="9477" width="9.5703125" style="1" customWidth="1"/>
    <col min="9478" max="9478" width="13.28515625" style="1" customWidth="1"/>
    <col min="9479" max="9479" width="8.85546875" style="1"/>
    <col min="9480" max="9480" width="8" style="1" customWidth="1"/>
    <col min="9481" max="9729" width="8.85546875" style="1"/>
    <col min="9730" max="9730" width="7.42578125" style="1" customWidth="1"/>
    <col min="9731" max="9731" width="54.28515625" style="1" customWidth="1"/>
    <col min="9732" max="9732" width="0" style="1" hidden="1" customWidth="1"/>
    <col min="9733" max="9733" width="9.5703125" style="1" customWidth="1"/>
    <col min="9734" max="9734" width="13.28515625" style="1" customWidth="1"/>
    <col min="9735" max="9735" width="8.85546875" style="1"/>
    <col min="9736" max="9736" width="8" style="1" customWidth="1"/>
    <col min="9737" max="9985" width="8.85546875" style="1"/>
    <col min="9986" max="9986" width="7.42578125" style="1" customWidth="1"/>
    <col min="9987" max="9987" width="54.28515625" style="1" customWidth="1"/>
    <col min="9988" max="9988" width="0" style="1" hidden="1" customWidth="1"/>
    <col min="9989" max="9989" width="9.5703125" style="1" customWidth="1"/>
    <col min="9990" max="9990" width="13.28515625" style="1" customWidth="1"/>
    <col min="9991" max="9991" width="8.85546875" style="1"/>
    <col min="9992" max="9992" width="8" style="1" customWidth="1"/>
    <col min="9993" max="10241" width="8.85546875" style="1"/>
    <col min="10242" max="10242" width="7.42578125" style="1" customWidth="1"/>
    <col min="10243" max="10243" width="54.28515625" style="1" customWidth="1"/>
    <col min="10244" max="10244" width="0" style="1" hidden="1" customWidth="1"/>
    <col min="10245" max="10245" width="9.5703125" style="1" customWidth="1"/>
    <col min="10246" max="10246" width="13.28515625" style="1" customWidth="1"/>
    <col min="10247" max="10247" width="8.85546875" style="1"/>
    <col min="10248" max="10248" width="8" style="1" customWidth="1"/>
    <col min="10249" max="10497" width="8.85546875" style="1"/>
    <col min="10498" max="10498" width="7.42578125" style="1" customWidth="1"/>
    <col min="10499" max="10499" width="54.28515625" style="1" customWidth="1"/>
    <col min="10500" max="10500" width="0" style="1" hidden="1" customWidth="1"/>
    <col min="10501" max="10501" width="9.5703125" style="1" customWidth="1"/>
    <col min="10502" max="10502" width="13.28515625" style="1" customWidth="1"/>
    <col min="10503" max="10503" width="8.85546875" style="1"/>
    <col min="10504" max="10504" width="8" style="1" customWidth="1"/>
    <col min="10505" max="10753" width="8.85546875" style="1"/>
    <col min="10754" max="10754" width="7.42578125" style="1" customWidth="1"/>
    <col min="10755" max="10755" width="54.28515625" style="1" customWidth="1"/>
    <col min="10756" max="10756" width="0" style="1" hidden="1" customWidth="1"/>
    <col min="10757" max="10757" width="9.5703125" style="1" customWidth="1"/>
    <col min="10758" max="10758" width="13.28515625" style="1" customWidth="1"/>
    <col min="10759" max="10759" width="8.85546875" style="1"/>
    <col min="10760" max="10760" width="8" style="1" customWidth="1"/>
    <col min="10761" max="11009" width="8.85546875" style="1"/>
    <col min="11010" max="11010" width="7.42578125" style="1" customWidth="1"/>
    <col min="11011" max="11011" width="54.28515625" style="1" customWidth="1"/>
    <col min="11012" max="11012" width="0" style="1" hidden="1" customWidth="1"/>
    <col min="11013" max="11013" width="9.5703125" style="1" customWidth="1"/>
    <col min="11014" max="11014" width="13.28515625" style="1" customWidth="1"/>
    <col min="11015" max="11015" width="8.85546875" style="1"/>
    <col min="11016" max="11016" width="8" style="1" customWidth="1"/>
    <col min="11017" max="11265" width="8.85546875" style="1"/>
    <col min="11266" max="11266" width="7.42578125" style="1" customWidth="1"/>
    <col min="11267" max="11267" width="54.28515625" style="1" customWidth="1"/>
    <col min="11268" max="11268" width="0" style="1" hidden="1" customWidth="1"/>
    <col min="11269" max="11269" width="9.5703125" style="1" customWidth="1"/>
    <col min="11270" max="11270" width="13.28515625" style="1" customWidth="1"/>
    <col min="11271" max="11271" width="8.85546875" style="1"/>
    <col min="11272" max="11272" width="8" style="1" customWidth="1"/>
    <col min="11273" max="11521" width="8.85546875" style="1"/>
    <col min="11522" max="11522" width="7.42578125" style="1" customWidth="1"/>
    <col min="11523" max="11523" width="54.28515625" style="1" customWidth="1"/>
    <col min="11524" max="11524" width="0" style="1" hidden="1" customWidth="1"/>
    <col min="11525" max="11525" width="9.5703125" style="1" customWidth="1"/>
    <col min="11526" max="11526" width="13.28515625" style="1" customWidth="1"/>
    <col min="11527" max="11527" width="8.85546875" style="1"/>
    <col min="11528" max="11528" width="8" style="1" customWidth="1"/>
    <col min="11529" max="11777" width="8.85546875" style="1"/>
    <col min="11778" max="11778" width="7.42578125" style="1" customWidth="1"/>
    <col min="11779" max="11779" width="54.28515625" style="1" customWidth="1"/>
    <col min="11780" max="11780" width="0" style="1" hidden="1" customWidth="1"/>
    <col min="11781" max="11781" width="9.5703125" style="1" customWidth="1"/>
    <col min="11782" max="11782" width="13.28515625" style="1" customWidth="1"/>
    <col min="11783" max="11783" width="8.85546875" style="1"/>
    <col min="11784" max="11784" width="8" style="1" customWidth="1"/>
    <col min="11785" max="12033" width="8.85546875" style="1"/>
    <col min="12034" max="12034" width="7.42578125" style="1" customWidth="1"/>
    <col min="12035" max="12035" width="54.28515625" style="1" customWidth="1"/>
    <col min="12036" max="12036" width="0" style="1" hidden="1" customWidth="1"/>
    <col min="12037" max="12037" width="9.5703125" style="1" customWidth="1"/>
    <col min="12038" max="12038" width="13.28515625" style="1" customWidth="1"/>
    <col min="12039" max="12039" width="8.85546875" style="1"/>
    <col min="12040" max="12040" width="8" style="1" customWidth="1"/>
    <col min="12041" max="12289" width="8.85546875" style="1"/>
    <col min="12290" max="12290" width="7.42578125" style="1" customWidth="1"/>
    <col min="12291" max="12291" width="54.28515625" style="1" customWidth="1"/>
    <col min="12292" max="12292" width="0" style="1" hidden="1" customWidth="1"/>
    <col min="12293" max="12293" width="9.5703125" style="1" customWidth="1"/>
    <col min="12294" max="12294" width="13.28515625" style="1" customWidth="1"/>
    <col min="12295" max="12295" width="8.85546875" style="1"/>
    <col min="12296" max="12296" width="8" style="1" customWidth="1"/>
    <col min="12297" max="12545" width="8.85546875" style="1"/>
    <col min="12546" max="12546" width="7.42578125" style="1" customWidth="1"/>
    <col min="12547" max="12547" width="54.28515625" style="1" customWidth="1"/>
    <col min="12548" max="12548" width="0" style="1" hidden="1" customWidth="1"/>
    <col min="12549" max="12549" width="9.5703125" style="1" customWidth="1"/>
    <col min="12550" max="12550" width="13.28515625" style="1" customWidth="1"/>
    <col min="12551" max="12551" width="8.85546875" style="1"/>
    <col min="12552" max="12552" width="8" style="1" customWidth="1"/>
    <col min="12553" max="12801" width="8.85546875" style="1"/>
    <col min="12802" max="12802" width="7.42578125" style="1" customWidth="1"/>
    <col min="12803" max="12803" width="54.28515625" style="1" customWidth="1"/>
    <col min="12804" max="12804" width="0" style="1" hidden="1" customWidth="1"/>
    <col min="12805" max="12805" width="9.5703125" style="1" customWidth="1"/>
    <col min="12806" max="12806" width="13.28515625" style="1" customWidth="1"/>
    <col min="12807" max="12807" width="8.85546875" style="1"/>
    <col min="12808" max="12808" width="8" style="1" customWidth="1"/>
    <col min="12809" max="13057" width="8.85546875" style="1"/>
    <col min="13058" max="13058" width="7.42578125" style="1" customWidth="1"/>
    <col min="13059" max="13059" width="54.28515625" style="1" customWidth="1"/>
    <col min="13060" max="13060" width="0" style="1" hidden="1" customWidth="1"/>
    <col min="13061" max="13061" width="9.5703125" style="1" customWidth="1"/>
    <col min="13062" max="13062" width="13.28515625" style="1" customWidth="1"/>
    <col min="13063" max="13063" width="8.85546875" style="1"/>
    <col min="13064" max="13064" width="8" style="1" customWidth="1"/>
    <col min="13065" max="13313" width="8.85546875" style="1"/>
    <col min="13314" max="13314" width="7.42578125" style="1" customWidth="1"/>
    <col min="13315" max="13315" width="54.28515625" style="1" customWidth="1"/>
    <col min="13316" max="13316" width="0" style="1" hidden="1" customWidth="1"/>
    <col min="13317" max="13317" width="9.5703125" style="1" customWidth="1"/>
    <col min="13318" max="13318" width="13.28515625" style="1" customWidth="1"/>
    <col min="13319" max="13319" width="8.85546875" style="1"/>
    <col min="13320" max="13320" width="8" style="1" customWidth="1"/>
    <col min="13321" max="13569" width="8.85546875" style="1"/>
    <col min="13570" max="13570" width="7.42578125" style="1" customWidth="1"/>
    <col min="13571" max="13571" width="54.28515625" style="1" customWidth="1"/>
    <col min="13572" max="13572" width="0" style="1" hidden="1" customWidth="1"/>
    <col min="13573" max="13573" width="9.5703125" style="1" customWidth="1"/>
    <col min="13574" max="13574" width="13.28515625" style="1" customWidth="1"/>
    <col min="13575" max="13575" width="8.85546875" style="1"/>
    <col min="13576" max="13576" width="8" style="1" customWidth="1"/>
    <col min="13577" max="13825" width="8.85546875" style="1"/>
    <col min="13826" max="13826" width="7.42578125" style="1" customWidth="1"/>
    <col min="13827" max="13827" width="54.28515625" style="1" customWidth="1"/>
    <col min="13828" max="13828" width="0" style="1" hidden="1" customWidth="1"/>
    <col min="13829" max="13829" width="9.5703125" style="1" customWidth="1"/>
    <col min="13830" max="13830" width="13.28515625" style="1" customWidth="1"/>
    <col min="13831" max="13831" width="8.85546875" style="1"/>
    <col min="13832" max="13832" width="8" style="1" customWidth="1"/>
    <col min="13833" max="14081" width="8.85546875" style="1"/>
    <col min="14082" max="14082" width="7.42578125" style="1" customWidth="1"/>
    <col min="14083" max="14083" width="54.28515625" style="1" customWidth="1"/>
    <col min="14084" max="14084" width="0" style="1" hidden="1" customWidth="1"/>
    <col min="14085" max="14085" width="9.5703125" style="1" customWidth="1"/>
    <col min="14086" max="14086" width="13.28515625" style="1" customWidth="1"/>
    <col min="14087" max="14087" width="8.85546875" style="1"/>
    <col min="14088" max="14088" width="8" style="1" customWidth="1"/>
    <col min="14089" max="14337" width="8.85546875" style="1"/>
    <col min="14338" max="14338" width="7.42578125" style="1" customWidth="1"/>
    <col min="14339" max="14339" width="54.28515625" style="1" customWidth="1"/>
    <col min="14340" max="14340" width="0" style="1" hidden="1" customWidth="1"/>
    <col min="14341" max="14341" width="9.5703125" style="1" customWidth="1"/>
    <col min="14342" max="14342" width="13.28515625" style="1" customWidth="1"/>
    <col min="14343" max="14343" width="8.85546875" style="1"/>
    <col min="14344" max="14344" width="8" style="1" customWidth="1"/>
    <col min="14345" max="14593" width="8.85546875" style="1"/>
    <col min="14594" max="14594" width="7.42578125" style="1" customWidth="1"/>
    <col min="14595" max="14595" width="54.28515625" style="1" customWidth="1"/>
    <col min="14596" max="14596" width="0" style="1" hidden="1" customWidth="1"/>
    <col min="14597" max="14597" width="9.5703125" style="1" customWidth="1"/>
    <col min="14598" max="14598" width="13.28515625" style="1" customWidth="1"/>
    <col min="14599" max="14599" width="8.85546875" style="1"/>
    <col min="14600" max="14600" width="8" style="1" customWidth="1"/>
    <col min="14601" max="14849" width="8.85546875" style="1"/>
    <col min="14850" max="14850" width="7.42578125" style="1" customWidth="1"/>
    <col min="14851" max="14851" width="54.28515625" style="1" customWidth="1"/>
    <col min="14852" max="14852" width="0" style="1" hidden="1" customWidth="1"/>
    <col min="14853" max="14853" width="9.5703125" style="1" customWidth="1"/>
    <col min="14854" max="14854" width="13.28515625" style="1" customWidth="1"/>
    <col min="14855" max="14855" width="8.85546875" style="1"/>
    <col min="14856" max="14856" width="8" style="1" customWidth="1"/>
    <col min="14857" max="15105" width="8.85546875" style="1"/>
    <col min="15106" max="15106" width="7.42578125" style="1" customWidth="1"/>
    <col min="15107" max="15107" width="54.28515625" style="1" customWidth="1"/>
    <col min="15108" max="15108" width="0" style="1" hidden="1" customWidth="1"/>
    <col min="15109" max="15109" width="9.5703125" style="1" customWidth="1"/>
    <col min="15110" max="15110" width="13.28515625" style="1" customWidth="1"/>
    <col min="15111" max="15111" width="8.85546875" style="1"/>
    <col min="15112" max="15112" width="8" style="1" customWidth="1"/>
    <col min="15113" max="15361" width="8.85546875" style="1"/>
    <col min="15362" max="15362" width="7.42578125" style="1" customWidth="1"/>
    <col min="15363" max="15363" width="54.28515625" style="1" customWidth="1"/>
    <col min="15364" max="15364" width="0" style="1" hidden="1" customWidth="1"/>
    <col min="15365" max="15365" width="9.5703125" style="1" customWidth="1"/>
    <col min="15366" max="15366" width="13.28515625" style="1" customWidth="1"/>
    <col min="15367" max="15367" width="8.85546875" style="1"/>
    <col min="15368" max="15368" width="8" style="1" customWidth="1"/>
    <col min="15369" max="15617" width="8.85546875" style="1"/>
    <col min="15618" max="15618" width="7.42578125" style="1" customWidth="1"/>
    <col min="15619" max="15619" width="54.28515625" style="1" customWidth="1"/>
    <col min="15620" max="15620" width="0" style="1" hidden="1" customWidth="1"/>
    <col min="15621" max="15621" width="9.5703125" style="1" customWidth="1"/>
    <col min="15622" max="15622" width="13.28515625" style="1" customWidth="1"/>
    <col min="15623" max="15623" width="8.85546875" style="1"/>
    <col min="15624" max="15624" width="8" style="1" customWidth="1"/>
    <col min="15625" max="15873" width="8.85546875" style="1"/>
    <col min="15874" max="15874" width="7.42578125" style="1" customWidth="1"/>
    <col min="15875" max="15875" width="54.28515625" style="1" customWidth="1"/>
    <col min="15876" max="15876" width="0" style="1" hidden="1" customWidth="1"/>
    <col min="15877" max="15877" width="9.5703125" style="1" customWidth="1"/>
    <col min="15878" max="15878" width="13.28515625" style="1" customWidth="1"/>
    <col min="15879" max="15879" width="8.85546875" style="1"/>
    <col min="15880" max="15880" width="8" style="1" customWidth="1"/>
    <col min="15881" max="16129" width="8.85546875" style="1"/>
    <col min="16130" max="16130" width="7.42578125" style="1" customWidth="1"/>
    <col min="16131" max="16131" width="54.28515625" style="1" customWidth="1"/>
    <col min="16132" max="16132" width="0" style="1" hidden="1" customWidth="1"/>
    <col min="16133" max="16133" width="9.5703125" style="1" customWidth="1"/>
    <col min="16134" max="16134" width="13.28515625" style="1" customWidth="1"/>
    <col min="16135" max="16135" width="8.85546875" style="1"/>
    <col min="16136" max="16136" width="8" style="1" customWidth="1"/>
    <col min="16137" max="16384" width="8.85546875" style="1"/>
  </cols>
  <sheetData>
    <row r="1" spans="1:15" s="8" customFormat="1" ht="20.25" customHeight="1" x14ac:dyDescent="0.2">
      <c r="A1" s="14"/>
      <c r="B1" s="14"/>
      <c r="C1" s="15"/>
      <c r="D1" s="14"/>
      <c r="E1" s="601" t="s">
        <v>37</v>
      </c>
      <c r="F1" s="601"/>
      <c r="G1" s="601"/>
      <c r="H1" s="601"/>
      <c r="I1" s="14"/>
      <c r="J1" s="1"/>
      <c r="K1" s="1"/>
      <c r="L1" s="14"/>
      <c r="M1" s="13"/>
      <c r="N1" s="601"/>
      <c r="O1" s="601"/>
    </row>
    <row r="2" spans="1:15" s="8" customFormat="1" ht="16.5" customHeight="1" x14ac:dyDescent="0.2">
      <c r="A2" s="602" t="s">
        <v>656</v>
      </c>
      <c r="B2" s="602"/>
      <c r="C2" s="602"/>
      <c r="D2" s="602"/>
      <c r="E2" s="602"/>
      <c r="F2" s="602"/>
      <c r="G2" s="602"/>
      <c r="H2" s="602"/>
      <c r="I2" s="12"/>
      <c r="J2" s="12"/>
      <c r="K2" s="12"/>
      <c r="L2" s="11"/>
      <c r="M2" s="11"/>
      <c r="N2" s="11"/>
      <c r="O2" s="9"/>
    </row>
    <row r="3" spans="1:15" s="8" customFormat="1" ht="16.5" customHeight="1" x14ac:dyDescent="0.2">
      <c r="A3" s="602"/>
      <c r="B3" s="602"/>
      <c r="C3" s="602"/>
      <c r="D3" s="602"/>
      <c r="E3" s="602"/>
      <c r="F3" s="602"/>
      <c r="G3" s="602"/>
      <c r="H3" s="602"/>
      <c r="I3" s="12"/>
      <c r="J3" s="12"/>
      <c r="K3" s="12"/>
      <c r="L3" s="11"/>
      <c r="M3" s="11"/>
      <c r="N3" s="11"/>
      <c r="O3" s="9"/>
    </row>
    <row r="4" spans="1:15" s="8" customFormat="1" ht="16.5" customHeight="1" thickBot="1" x14ac:dyDescent="0.25">
      <c r="A4" s="603"/>
      <c r="B4" s="603"/>
      <c r="C4" s="603"/>
      <c r="D4" s="603"/>
      <c r="E4" s="603"/>
      <c r="F4" s="603"/>
      <c r="G4" s="603"/>
      <c r="H4" s="603"/>
      <c r="I4" s="10"/>
      <c r="J4" s="10"/>
      <c r="K4" s="10"/>
      <c r="L4" s="10"/>
      <c r="M4" s="10"/>
      <c r="N4" s="10"/>
      <c r="O4" s="9"/>
    </row>
    <row r="5" spans="1:15" s="6" customFormat="1" ht="33" customHeight="1" x14ac:dyDescent="0.25">
      <c r="A5" s="16">
        <v>7</v>
      </c>
      <c r="B5" s="499" t="s">
        <v>35</v>
      </c>
      <c r="C5" s="17" t="s">
        <v>34</v>
      </c>
      <c r="D5" s="500" t="s">
        <v>33</v>
      </c>
      <c r="E5" s="500" t="s">
        <v>32</v>
      </c>
      <c r="F5" s="500" t="s">
        <v>507</v>
      </c>
      <c r="G5" s="500" t="s">
        <v>31</v>
      </c>
      <c r="H5" s="501" t="s">
        <v>30</v>
      </c>
      <c r="I5" s="7"/>
      <c r="J5" s="7"/>
    </row>
    <row r="6" spans="1:15" s="4" customFormat="1" ht="16.5" customHeight="1" x14ac:dyDescent="0.25">
      <c r="A6" s="504">
        <v>1</v>
      </c>
      <c r="B6" s="502" t="s">
        <v>29</v>
      </c>
      <c r="C6" s="503" t="s">
        <v>28</v>
      </c>
      <c r="D6" s="504">
        <v>979</v>
      </c>
      <c r="E6" s="504">
        <v>978</v>
      </c>
      <c r="F6" s="504">
        <v>0</v>
      </c>
      <c r="G6" s="504">
        <v>0</v>
      </c>
      <c r="H6" s="504">
        <v>1</v>
      </c>
    </row>
    <row r="7" spans="1:15" s="4" customFormat="1" ht="16.5" customHeight="1" x14ac:dyDescent="0.25">
      <c r="A7" s="508">
        <f>A6+1</f>
        <v>2</v>
      </c>
      <c r="B7" s="505" t="s">
        <v>27</v>
      </c>
      <c r="C7" s="506" t="s">
        <v>26</v>
      </c>
      <c r="D7" s="507">
        <v>1342</v>
      </c>
      <c r="E7" s="507">
        <v>1342</v>
      </c>
      <c r="F7" s="507">
        <v>0</v>
      </c>
      <c r="G7" s="507">
        <v>0</v>
      </c>
      <c r="H7" s="507">
        <v>0</v>
      </c>
    </row>
    <row r="8" spans="1:15" s="4" customFormat="1" ht="16.5" customHeight="1" x14ac:dyDescent="0.25">
      <c r="A8" s="504">
        <f t="shared" ref="A8:A13" si="0">A7+1</f>
        <v>3</v>
      </c>
      <c r="B8" s="502" t="s">
        <v>25</v>
      </c>
      <c r="C8" s="503" t="s">
        <v>24</v>
      </c>
      <c r="D8" s="504">
        <v>960</v>
      </c>
      <c r="E8" s="504">
        <v>960</v>
      </c>
      <c r="F8" s="504">
        <v>0</v>
      </c>
      <c r="G8" s="504">
        <v>0</v>
      </c>
      <c r="H8" s="504">
        <v>0</v>
      </c>
    </row>
    <row r="9" spans="1:15" s="4" customFormat="1" ht="16.5" customHeight="1" x14ac:dyDescent="0.25">
      <c r="A9" s="508">
        <f t="shared" si="0"/>
        <v>4</v>
      </c>
      <c r="B9" s="505" t="s">
        <v>657</v>
      </c>
      <c r="C9" s="506" t="s">
        <v>23</v>
      </c>
      <c r="D9" s="507">
        <v>1831</v>
      </c>
      <c r="E9" s="507">
        <v>1828</v>
      </c>
      <c r="F9" s="507">
        <v>0</v>
      </c>
      <c r="G9" s="507">
        <v>0</v>
      </c>
      <c r="H9" s="507">
        <v>0</v>
      </c>
    </row>
    <row r="10" spans="1:15" s="4" customFormat="1" ht="16.5" customHeight="1" x14ac:dyDescent="0.25">
      <c r="A10" s="504">
        <f t="shared" si="0"/>
        <v>5</v>
      </c>
      <c r="B10" s="502" t="s">
        <v>658</v>
      </c>
      <c r="C10" s="503" t="s">
        <v>22</v>
      </c>
      <c r="D10" s="504">
        <v>1939</v>
      </c>
      <c r="E10" s="504">
        <v>1875</v>
      </c>
      <c r="F10" s="504">
        <v>0</v>
      </c>
      <c r="G10" s="504">
        <v>48</v>
      </c>
      <c r="H10" s="504">
        <v>11</v>
      </c>
    </row>
    <row r="11" spans="1:15" s="4" customFormat="1" ht="16.5" customHeight="1" x14ac:dyDescent="0.25">
      <c r="A11" s="508">
        <f t="shared" si="0"/>
        <v>6</v>
      </c>
      <c r="B11" s="505" t="s">
        <v>21</v>
      </c>
      <c r="C11" s="506" t="s">
        <v>20</v>
      </c>
      <c r="D11" s="507">
        <v>1929</v>
      </c>
      <c r="E11" s="507">
        <v>1924</v>
      </c>
      <c r="F11" s="507">
        <v>0</v>
      </c>
      <c r="G11" s="507">
        <v>5</v>
      </c>
      <c r="H11" s="507">
        <v>0</v>
      </c>
    </row>
    <row r="12" spans="1:15" s="4" customFormat="1" ht="16.5" customHeight="1" x14ac:dyDescent="0.25">
      <c r="A12" s="504">
        <f t="shared" si="0"/>
        <v>7</v>
      </c>
      <c r="B12" s="502" t="s">
        <v>19</v>
      </c>
      <c r="C12" s="503" t="s">
        <v>18</v>
      </c>
      <c r="D12" s="504">
        <v>3047</v>
      </c>
      <c r="E12" s="504">
        <v>2936</v>
      </c>
      <c r="F12" s="504">
        <v>0</v>
      </c>
      <c r="G12" s="504">
        <v>96</v>
      </c>
      <c r="H12" s="504">
        <v>12</v>
      </c>
      <c r="M12" s="5"/>
    </row>
    <row r="13" spans="1:15" s="4" customFormat="1" ht="16.5" customHeight="1" x14ac:dyDescent="0.25">
      <c r="A13" s="508">
        <f t="shared" si="0"/>
        <v>8</v>
      </c>
      <c r="B13" s="505" t="s">
        <v>609</v>
      </c>
      <c r="C13" s="506" t="s">
        <v>17</v>
      </c>
      <c r="D13" s="507">
        <v>146</v>
      </c>
      <c r="E13" s="507">
        <v>138</v>
      </c>
      <c r="F13" s="507">
        <v>0</v>
      </c>
      <c r="G13" s="507">
        <v>7</v>
      </c>
      <c r="H13" s="507">
        <v>1</v>
      </c>
    </row>
    <row r="14" spans="1:15" s="4" customFormat="1" ht="16.5" customHeight="1" x14ac:dyDescent="0.25">
      <c r="A14" s="504">
        <f t="shared" ref="A14:A21" si="1">A13+1</f>
        <v>9</v>
      </c>
      <c r="B14" s="502" t="s">
        <v>610</v>
      </c>
      <c r="C14" s="503" t="s">
        <v>329</v>
      </c>
      <c r="D14" s="504">
        <v>235</v>
      </c>
      <c r="E14" s="504">
        <v>201</v>
      </c>
      <c r="F14" s="504">
        <v>0</v>
      </c>
      <c r="G14" s="504">
        <v>34</v>
      </c>
      <c r="H14" s="504">
        <v>0</v>
      </c>
    </row>
    <row r="15" spans="1:15" s="4" customFormat="1" ht="16.5" customHeight="1" x14ac:dyDescent="0.25">
      <c r="A15" s="508">
        <f t="shared" si="1"/>
        <v>10</v>
      </c>
      <c r="B15" s="505" t="s">
        <v>555</v>
      </c>
      <c r="C15" s="506" t="s">
        <v>556</v>
      </c>
      <c r="D15" s="507">
        <v>4</v>
      </c>
      <c r="E15" s="507">
        <v>3</v>
      </c>
      <c r="F15" s="507">
        <v>0</v>
      </c>
      <c r="G15" s="507">
        <v>1</v>
      </c>
      <c r="H15" s="507">
        <v>0</v>
      </c>
    </row>
    <row r="16" spans="1:15" s="4" customFormat="1" ht="16.5" customHeight="1" x14ac:dyDescent="0.25">
      <c r="A16" s="504">
        <f t="shared" si="1"/>
        <v>11</v>
      </c>
      <c r="B16" s="502" t="s">
        <v>16</v>
      </c>
      <c r="C16" s="503" t="s">
        <v>15</v>
      </c>
      <c r="D16" s="504">
        <v>1837</v>
      </c>
      <c r="E16" s="504">
        <v>1450</v>
      </c>
      <c r="F16" s="504">
        <v>3</v>
      </c>
      <c r="G16" s="504">
        <v>345</v>
      </c>
      <c r="H16" s="504">
        <v>31</v>
      </c>
    </row>
    <row r="17" spans="1:8" s="4" customFormat="1" ht="16.5" customHeight="1" x14ac:dyDescent="0.25">
      <c r="A17" s="508">
        <f t="shared" si="1"/>
        <v>12</v>
      </c>
      <c r="B17" s="505" t="s">
        <v>14</v>
      </c>
      <c r="C17" s="506" t="s">
        <v>13</v>
      </c>
      <c r="D17" s="507">
        <v>5065</v>
      </c>
      <c r="E17" s="507">
        <v>4834</v>
      </c>
      <c r="F17" s="507">
        <v>3</v>
      </c>
      <c r="G17" s="507">
        <v>185</v>
      </c>
      <c r="H17" s="507">
        <v>35</v>
      </c>
    </row>
    <row r="18" spans="1:8" s="4" customFormat="1" ht="16.5" customHeight="1" x14ac:dyDescent="0.25">
      <c r="A18" s="504">
        <f t="shared" si="1"/>
        <v>13</v>
      </c>
      <c r="B18" s="502" t="s">
        <v>12</v>
      </c>
      <c r="C18" s="503" t="s">
        <v>11</v>
      </c>
      <c r="D18" s="504">
        <v>997</v>
      </c>
      <c r="E18" s="504">
        <v>976</v>
      </c>
      <c r="F18" s="504">
        <v>0</v>
      </c>
      <c r="G18" s="504">
        <v>14</v>
      </c>
      <c r="H18" s="504">
        <v>6</v>
      </c>
    </row>
    <row r="19" spans="1:8" s="4" customFormat="1" ht="16.5" customHeight="1" x14ac:dyDescent="0.25">
      <c r="A19" s="508">
        <f t="shared" si="1"/>
        <v>14</v>
      </c>
      <c r="B19" s="505" t="s">
        <v>10</v>
      </c>
      <c r="C19" s="506" t="s">
        <v>9</v>
      </c>
      <c r="D19" s="507">
        <v>1820</v>
      </c>
      <c r="E19" s="507">
        <v>1464</v>
      </c>
      <c r="F19" s="507">
        <v>3</v>
      </c>
      <c r="G19" s="507">
        <v>320</v>
      </c>
      <c r="H19" s="507">
        <v>26</v>
      </c>
    </row>
    <row r="20" spans="1:8" s="4" customFormat="1" ht="16.5" customHeight="1" x14ac:dyDescent="0.25">
      <c r="A20" s="504">
        <f t="shared" si="1"/>
        <v>15</v>
      </c>
      <c r="B20" s="502" t="s">
        <v>8</v>
      </c>
      <c r="C20" s="503" t="s">
        <v>7</v>
      </c>
      <c r="D20" s="504">
        <v>1155</v>
      </c>
      <c r="E20" s="504">
        <v>1155</v>
      </c>
      <c r="F20" s="504">
        <v>0</v>
      </c>
      <c r="G20" s="504">
        <v>0</v>
      </c>
      <c r="H20" s="504">
        <v>0</v>
      </c>
    </row>
    <row r="21" spans="1:8" s="4" customFormat="1" ht="16.5" customHeight="1" x14ac:dyDescent="0.25">
      <c r="A21" s="508">
        <f t="shared" si="1"/>
        <v>16</v>
      </c>
      <c r="B21" s="505" t="s">
        <v>6</v>
      </c>
      <c r="C21" s="506" t="s">
        <v>5</v>
      </c>
      <c r="D21" s="507">
        <v>221</v>
      </c>
      <c r="E21" s="507">
        <v>184</v>
      </c>
      <c r="F21" s="507">
        <v>0</v>
      </c>
      <c r="G21" s="507">
        <v>37</v>
      </c>
      <c r="H21" s="507">
        <v>0</v>
      </c>
    </row>
    <row r="22" spans="1:8" s="4" customFormat="1" ht="16.5" customHeight="1" x14ac:dyDescent="0.25">
      <c r="A22" s="504">
        <v>17</v>
      </c>
      <c r="B22" s="502" t="s">
        <v>4</v>
      </c>
      <c r="C22" s="503" t="s">
        <v>3</v>
      </c>
      <c r="D22" s="504">
        <v>1489</v>
      </c>
      <c r="E22" s="504">
        <v>1404</v>
      </c>
      <c r="F22" s="504">
        <v>0</v>
      </c>
      <c r="G22" s="504">
        <v>3</v>
      </c>
      <c r="H22" s="504">
        <v>4</v>
      </c>
    </row>
    <row r="23" spans="1:8" s="4" customFormat="1" ht="30.6" customHeight="1" x14ac:dyDescent="0.25">
      <c r="A23" s="508">
        <v>18</v>
      </c>
      <c r="B23" s="505" t="s">
        <v>611</v>
      </c>
      <c r="C23" s="506" t="s">
        <v>612</v>
      </c>
      <c r="D23" s="507">
        <v>385</v>
      </c>
      <c r="E23" s="507">
        <v>385</v>
      </c>
      <c r="F23" s="507">
        <v>0</v>
      </c>
      <c r="G23" s="507">
        <v>0</v>
      </c>
      <c r="H23" s="507">
        <v>0</v>
      </c>
    </row>
    <row r="24" spans="1:8" s="4" customFormat="1" ht="16.5" customHeight="1" x14ac:dyDescent="0.25">
      <c r="A24" s="504">
        <v>19</v>
      </c>
      <c r="B24" s="502" t="s">
        <v>2</v>
      </c>
      <c r="C24" s="503"/>
      <c r="D24" s="504">
        <v>109</v>
      </c>
      <c r="E24" s="504" t="s">
        <v>0</v>
      </c>
      <c r="F24" s="504" t="s">
        <v>0</v>
      </c>
      <c r="G24" s="504" t="s">
        <v>0</v>
      </c>
      <c r="H24" s="504" t="s">
        <v>0</v>
      </c>
    </row>
    <row r="25" spans="1:8" s="4" customFormat="1" ht="16.5" customHeight="1" thickBot="1" x14ac:dyDescent="0.3">
      <c r="A25" s="469"/>
      <c r="B25" s="470" t="s">
        <v>1</v>
      </c>
      <c r="C25" s="18"/>
      <c r="D25" s="471">
        <v>25490</v>
      </c>
      <c r="E25" s="19" t="s">
        <v>0</v>
      </c>
      <c r="F25" s="472" t="s">
        <v>0</v>
      </c>
      <c r="G25" s="472" t="s">
        <v>0</v>
      </c>
      <c r="H25" s="472" t="s">
        <v>0</v>
      </c>
    </row>
    <row r="33" spans="2:2" x14ac:dyDescent="0.2">
      <c r="B33" s="3"/>
    </row>
  </sheetData>
  <mergeCells count="3">
    <mergeCell ref="E1:H1"/>
    <mergeCell ref="N1:O1"/>
    <mergeCell ref="A2:H4"/>
  </mergeCells>
  <printOptions horizontalCentered="1"/>
  <pageMargins left="0.98425196850393704" right="0.39370078740157483" top="0.39370078740157483" bottom="0.39370078740157483" header="0" footer="0"/>
  <pageSetup paperSize="9" scale="74" fitToHeight="0" orientation="landscape"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48"/>
  <sheetViews>
    <sheetView view="pageBreakPreview" topLeftCell="C4" zoomScaleNormal="70" zoomScaleSheetLayoutView="100" workbookViewId="0">
      <selection activeCell="H12" sqref="H12"/>
    </sheetView>
  </sheetViews>
  <sheetFormatPr defaultRowHeight="12.75" x14ac:dyDescent="0.2"/>
  <cols>
    <col min="1" max="1" width="10.5703125" style="299" customWidth="1"/>
    <col min="2" max="2" width="5.42578125" style="299" customWidth="1"/>
    <col min="3" max="3" width="22.85546875" style="299" customWidth="1"/>
    <col min="4" max="4" width="15" style="317" customWidth="1"/>
    <col min="5" max="5" width="9" style="316" customWidth="1"/>
    <col min="6" max="6" width="15" style="317" customWidth="1"/>
    <col min="7" max="7" width="8.42578125" style="316" customWidth="1"/>
    <col min="8" max="8" width="14.7109375" style="317" customWidth="1"/>
    <col min="9" max="9" width="8.5703125" style="316" customWidth="1"/>
    <col min="10" max="10" width="15.28515625" style="317" customWidth="1"/>
    <col min="11" max="11" width="8.5703125" style="316" customWidth="1"/>
    <col min="12" max="12" width="8.85546875" style="299"/>
    <col min="13" max="13" width="14" style="299" bestFit="1" customWidth="1"/>
    <col min="14" max="257" width="8.85546875" style="299"/>
    <col min="258" max="258" width="6.28515625" style="299" customWidth="1"/>
    <col min="259" max="259" width="22.85546875" style="299" customWidth="1"/>
    <col min="260" max="260" width="15.5703125" style="299" customWidth="1"/>
    <col min="261" max="261" width="8.42578125" style="299" bestFit="1" customWidth="1"/>
    <col min="262" max="262" width="16" style="299" customWidth="1"/>
    <col min="263" max="263" width="8.42578125" style="299" customWidth="1"/>
    <col min="264" max="264" width="14.7109375" style="299" customWidth="1"/>
    <col min="265" max="265" width="8.5703125" style="299" customWidth="1"/>
    <col min="266" max="266" width="15.28515625" style="299" customWidth="1"/>
    <col min="267" max="267" width="8.5703125" style="299" customWidth="1"/>
    <col min="268" max="513" width="8.85546875" style="299"/>
    <col min="514" max="514" width="6.28515625" style="299" customWidth="1"/>
    <col min="515" max="515" width="22.85546875" style="299" customWidth="1"/>
    <col min="516" max="516" width="15.5703125" style="299" customWidth="1"/>
    <col min="517" max="517" width="8.42578125" style="299" bestFit="1" customWidth="1"/>
    <col min="518" max="518" width="16" style="299" customWidth="1"/>
    <col min="519" max="519" width="8.42578125" style="299" customWidth="1"/>
    <col min="520" max="520" width="14.7109375" style="299" customWidth="1"/>
    <col min="521" max="521" width="8.5703125" style="299" customWidth="1"/>
    <col min="522" max="522" width="15.28515625" style="299" customWidth="1"/>
    <col min="523" max="523" width="8.5703125" style="299" customWidth="1"/>
    <col min="524" max="769" width="8.85546875" style="299"/>
    <col min="770" max="770" width="6.28515625" style="299" customWidth="1"/>
    <col min="771" max="771" width="22.85546875" style="299" customWidth="1"/>
    <col min="772" max="772" width="15.5703125" style="299" customWidth="1"/>
    <col min="773" max="773" width="8.42578125" style="299" bestFit="1" customWidth="1"/>
    <col min="774" max="774" width="16" style="299" customWidth="1"/>
    <col min="775" max="775" width="8.42578125" style="299" customWidth="1"/>
    <col min="776" max="776" width="14.7109375" style="299" customWidth="1"/>
    <col min="777" max="777" width="8.5703125" style="299" customWidth="1"/>
    <col min="778" max="778" width="15.28515625" style="299" customWidth="1"/>
    <col min="779" max="779" width="8.5703125" style="299" customWidth="1"/>
    <col min="780" max="1025" width="8.85546875" style="299"/>
    <col min="1026" max="1026" width="6.28515625" style="299" customWidth="1"/>
    <col min="1027" max="1027" width="22.85546875" style="299" customWidth="1"/>
    <col min="1028" max="1028" width="15.5703125" style="299" customWidth="1"/>
    <col min="1029" max="1029" width="8.42578125" style="299" bestFit="1" customWidth="1"/>
    <col min="1030" max="1030" width="16" style="299" customWidth="1"/>
    <col min="1031" max="1031" width="8.42578125" style="299" customWidth="1"/>
    <col min="1032" max="1032" width="14.7109375" style="299" customWidth="1"/>
    <col min="1033" max="1033" width="8.5703125" style="299" customWidth="1"/>
    <col min="1034" max="1034" width="15.28515625" style="299" customWidth="1"/>
    <col min="1035" max="1035" width="8.5703125" style="299" customWidth="1"/>
    <col min="1036" max="1281" width="8.85546875" style="299"/>
    <col min="1282" max="1282" width="6.28515625" style="299" customWidth="1"/>
    <col min="1283" max="1283" width="22.85546875" style="299" customWidth="1"/>
    <col min="1284" max="1284" width="15.5703125" style="299" customWidth="1"/>
    <col min="1285" max="1285" width="8.42578125" style="299" bestFit="1" customWidth="1"/>
    <col min="1286" max="1286" width="16" style="299" customWidth="1"/>
    <col min="1287" max="1287" width="8.42578125" style="299" customWidth="1"/>
    <col min="1288" max="1288" width="14.7109375" style="299" customWidth="1"/>
    <col min="1289" max="1289" width="8.5703125" style="299" customWidth="1"/>
    <col min="1290" max="1290" width="15.28515625" style="299" customWidth="1"/>
    <col min="1291" max="1291" width="8.5703125" style="299" customWidth="1"/>
    <col min="1292" max="1537" width="8.85546875" style="299"/>
    <col min="1538" max="1538" width="6.28515625" style="299" customWidth="1"/>
    <col min="1539" max="1539" width="22.85546875" style="299" customWidth="1"/>
    <col min="1540" max="1540" width="15.5703125" style="299" customWidth="1"/>
    <col min="1541" max="1541" width="8.42578125" style="299" bestFit="1" customWidth="1"/>
    <col min="1542" max="1542" width="16" style="299" customWidth="1"/>
    <col min="1543" max="1543" width="8.42578125" style="299" customWidth="1"/>
    <col min="1544" max="1544" width="14.7109375" style="299" customWidth="1"/>
    <col min="1545" max="1545" width="8.5703125" style="299" customWidth="1"/>
    <col min="1546" max="1546" width="15.28515625" style="299" customWidth="1"/>
    <col min="1547" max="1547" width="8.5703125" style="299" customWidth="1"/>
    <col min="1548" max="1793" width="8.85546875" style="299"/>
    <col min="1794" max="1794" width="6.28515625" style="299" customWidth="1"/>
    <col min="1795" max="1795" width="22.85546875" style="299" customWidth="1"/>
    <col min="1796" max="1796" width="15.5703125" style="299" customWidth="1"/>
    <col min="1797" max="1797" width="8.42578125" style="299" bestFit="1" customWidth="1"/>
    <col min="1798" max="1798" width="16" style="299" customWidth="1"/>
    <col min="1799" max="1799" width="8.42578125" style="299" customWidth="1"/>
    <col min="1800" max="1800" width="14.7109375" style="299" customWidth="1"/>
    <col min="1801" max="1801" width="8.5703125" style="299" customWidth="1"/>
    <col min="1802" max="1802" width="15.28515625" style="299" customWidth="1"/>
    <col min="1803" max="1803" width="8.5703125" style="299" customWidth="1"/>
    <col min="1804" max="2049" width="8.85546875" style="299"/>
    <col min="2050" max="2050" width="6.28515625" style="299" customWidth="1"/>
    <col min="2051" max="2051" width="22.85546875" style="299" customWidth="1"/>
    <col min="2052" max="2052" width="15.5703125" style="299" customWidth="1"/>
    <col min="2053" max="2053" width="8.42578125" style="299" bestFit="1" customWidth="1"/>
    <col min="2054" max="2054" width="16" style="299" customWidth="1"/>
    <col min="2055" max="2055" width="8.42578125" style="299" customWidth="1"/>
    <col min="2056" max="2056" width="14.7109375" style="299" customWidth="1"/>
    <col min="2057" max="2057" width="8.5703125" style="299" customWidth="1"/>
    <col min="2058" max="2058" width="15.28515625" style="299" customWidth="1"/>
    <col min="2059" max="2059" width="8.5703125" style="299" customWidth="1"/>
    <col min="2060" max="2305" width="8.85546875" style="299"/>
    <col min="2306" max="2306" width="6.28515625" style="299" customWidth="1"/>
    <col min="2307" max="2307" width="22.85546875" style="299" customWidth="1"/>
    <col min="2308" max="2308" width="15.5703125" style="299" customWidth="1"/>
    <col min="2309" max="2309" width="8.42578125" style="299" bestFit="1" customWidth="1"/>
    <col min="2310" max="2310" width="16" style="299" customWidth="1"/>
    <col min="2311" max="2311" width="8.42578125" style="299" customWidth="1"/>
    <col min="2312" max="2312" width="14.7109375" style="299" customWidth="1"/>
    <col min="2313" max="2313" width="8.5703125" style="299" customWidth="1"/>
    <col min="2314" max="2314" width="15.28515625" style="299" customWidth="1"/>
    <col min="2315" max="2315" width="8.5703125" style="299" customWidth="1"/>
    <col min="2316" max="2561" width="8.85546875" style="299"/>
    <col min="2562" max="2562" width="6.28515625" style="299" customWidth="1"/>
    <col min="2563" max="2563" width="22.85546875" style="299" customWidth="1"/>
    <col min="2564" max="2564" width="15.5703125" style="299" customWidth="1"/>
    <col min="2565" max="2565" width="8.42578125" style="299" bestFit="1" customWidth="1"/>
    <col min="2566" max="2566" width="16" style="299" customWidth="1"/>
    <col min="2567" max="2567" width="8.42578125" style="299" customWidth="1"/>
    <col min="2568" max="2568" width="14.7109375" style="299" customWidth="1"/>
    <col min="2569" max="2569" width="8.5703125" style="299" customWidth="1"/>
    <col min="2570" max="2570" width="15.28515625" style="299" customWidth="1"/>
    <col min="2571" max="2571" width="8.5703125" style="299" customWidth="1"/>
    <col min="2572" max="2817" width="8.85546875" style="299"/>
    <col min="2818" max="2818" width="6.28515625" style="299" customWidth="1"/>
    <col min="2819" max="2819" width="22.85546875" style="299" customWidth="1"/>
    <col min="2820" max="2820" width="15.5703125" style="299" customWidth="1"/>
    <col min="2821" max="2821" width="8.42578125" style="299" bestFit="1" customWidth="1"/>
    <col min="2822" max="2822" width="16" style="299" customWidth="1"/>
    <col min="2823" max="2823" width="8.42578125" style="299" customWidth="1"/>
    <col min="2824" max="2824" width="14.7109375" style="299" customWidth="1"/>
    <col min="2825" max="2825" width="8.5703125" style="299" customWidth="1"/>
    <col min="2826" max="2826" width="15.28515625" style="299" customWidth="1"/>
    <col min="2827" max="2827" width="8.5703125" style="299" customWidth="1"/>
    <col min="2828" max="3073" width="8.85546875" style="299"/>
    <col min="3074" max="3074" width="6.28515625" style="299" customWidth="1"/>
    <col min="3075" max="3075" width="22.85546875" style="299" customWidth="1"/>
    <col min="3076" max="3076" width="15.5703125" style="299" customWidth="1"/>
    <col min="3077" max="3077" width="8.42578125" style="299" bestFit="1" customWidth="1"/>
    <col min="3078" max="3078" width="16" style="299" customWidth="1"/>
    <col min="3079" max="3079" width="8.42578125" style="299" customWidth="1"/>
    <col min="3080" max="3080" width="14.7109375" style="299" customWidth="1"/>
    <col min="3081" max="3081" width="8.5703125" style="299" customWidth="1"/>
    <col min="3082" max="3082" width="15.28515625" style="299" customWidth="1"/>
    <col min="3083" max="3083" width="8.5703125" style="299" customWidth="1"/>
    <col min="3084" max="3329" width="8.85546875" style="299"/>
    <col min="3330" max="3330" width="6.28515625" style="299" customWidth="1"/>
    <col min="3331" max="3331" width="22.85546875" style="299" customWidth="1"/>
    <col min="3332" max="3332" width="15.5703125" style="299" customWidth="1"/>
    <col min="3333" max="3333" width="8.42578125" style="299" bestFit="1" customWidth="1"/>
    <col min="3334" max="3334" width="16" style="299" customWidth="1"/>
    <col min="3335" max="3335" width="8.42578125" style="299" customWidth="1"/>
    <col min="3336" max="3336" width="14.7109375" style="299" customWidth="1"/>
    <col min="3337" max="3337" width="8.5703125" style="299" customWidth="1"/>
    <col min="3338" max="3338" width="15.28515625" style="299" customWidth="1"/>
    <col min="3339" max="3339" width="8.5703125" style="299" customWidth="1"/>
    <col min="3340" max="3585" width="8.85546875" style="299"/>
    <col min="3586" max="3586" width="6.28515625" style="299" customWidth="1"/>
    <col min="3587" max="3587" width="22.85546875" style="299" customWidth="1"/>
    <col min="3588" max="3588" width="15.5703125" style="299" customWidth="1"/>
    <col min="3589" max="3589" width="8.42578125" style="299" bestFit="1" customWidth="1"/>
    <col min="3590" max="3590" width="16" style="299" customWidth="1"/>
    <col min="3591" max="3591" width="8.42578125" style="299" customWidth="1"/>
    <col min="3592" max="3592" width="14.7109375" style="299" customWidth="1"/>
    <col min="3593" max="3593" width="8.5703125" style="299" customWidth="1"/>
    <col min="3594" max="3594" width="15.28515625" style="299" customWidth="1"/>
    <col min="3595" max="3595" width="8.5703125" style="299" customWidth="1"/>
    <col min="3596" max="3841" width="8.85546875" style="299"/>
    <col min="3842" max="3842" width="6.28515625" style="299" customWidth="1"/>
    <col min="3843" max="3843" width="22.85546875" style="299" customWidth="1"/>
    <col min="3844" max="3844" width="15.5703125" style="299" customWidth="1"/>
    <col min="3845" max="3845" width="8.42578125" style="299" bestFit="1" customWidth="1"/>
    <col min="3846" max="3846" width="16" style="299" customWidth="1"/>
    <col min="3847" max="3847" width="8.42578125" style="299" customWidth="1"/>
    <col min="3848" max="3848" width="14.7109375" style="299" customWidth="1"/>
    <col min="3849" max="3849" width="8.5703125" style="299" customWidth="1"/>
    <col min="3850" max="3850" width="15.28515625" style="299" customWidth="1"/>
    <col min="3851" max="3851" width="8.5703125" style="299" customWidth="1"/>
    <col min="3852" max="4097" width="8.85546875" style="299"/>
    <col min="4098" max="4098" width="6.28515625" style="299" customWidth="1"/>
    <col min="4099" max="4099" width="22.85546875" style="299" customWidth="1"/>
    <col min="4100" max="4100" width="15.5703125" style="299" customWidth="1"/>
    <col min="4101" max="4101" width="8.42578125" style="299" bestFit="1" customWidth="1"/>
    <col min="4102" max="4102" width="16" style="299" customWidth="1"/>
    <col min="4103" max="4103" width="8.42578125" style="299" customWidth="1"/>
    <col min="4104" max="4104" width="14.7109375" style="299" customWidth="1"/>
    <col min="4105" max="4105" width="8.5703125" style="299" customWidth="1"/>
    <col min="4106" max="4106" width="15.28515625" style="299" customWidth="1"/>
    <col min="4107" max="4107" width="8.5703125" style="299" customWidth="1"/>
    <col min="4108" max="4353" width="8.85546875" style="299"/>
    <col min="4354" max="4354" width="6.28515625" style="299" customWidth="1"/>
    <col min="4355" max="4355" width="22.85546875" style="299" customWidth="1"/>
    <col min="4356" max="4356" width="15.5703125" style="299" customWidth="1"/>
    <col min="4357" max="4357" width="8.42578125" style="299" bestFit="1" customWidth="1"/>
    <col min="4358" max="4358" width="16" style="299" customWidth="1"/>
    <col min="4359" max="4359" width="8.42578125" style="299" customWidth="1"/>
    <col min="4360" max="4360" width="14.7109375" style="299" customWidth="1"/>
    <col min="4361" max="4361" width="8.5703125" style="299" customWidth="1"/>
    <col min="4362" max="4362" width="15.28515625" style="299" customWidth="1"/>
    <col min="4363" max="4363" width="8.5703125" style="299" customWidth="1"/>
    <col min="4364" max="4609" width="8.85546875" style="299"/>
    <col min="4610" max="4610" width="6.28515625" style="299" customWidth="1"/>
    <col min="4611" max="4611" width="22.85546875" style="299" customWidth="1"/>
    <col min="4612" max="4612" width="15.5703125" style="299" customWidth="1"/>
    <col min="4613" max="4613" width="8.42578125" style="299" bestFit="1" customWidth="1"/>
    <col min="4614" max="4614" width="16" style="299" customWidth="1"/>
    <col min="4615" max="4615" width="8.42578125" style="299" customWidth="1"/>
    <col min="4616" max="4616" width="14.7109375" style="299" customWidth="1"/>
    <col min="4617" max="4617" width="8.5703125" style="299" customWidth="1"/>
    <col min="4618" max="4618" width="15.28515625" style="299" customWidth="1"/>
    <col min="4619" max="4619" width="8.5703125" style="299" customWidth="1"/>
    <col min="4620" max="4865" width="8.85546875" style="299"/>
    <col min="4866" max="4866" width="6.28515625" style="299" customWidth="1"/>
    <col min="4867" max="4867" width="22.85546875" style="299" customWidth="1"/>
    <col min="4868" max="4868" width="15.5703125" style="299" customWidth="1"/>
    <col min="4869" max="4869" width="8.42578125" style="299" bestFit="1" customWidth="1"/>
    <col min="4870" max="4870" width="16" style="299" customWidth="1"/>
    <col min="4871" max="4871" width="8.42578125" style="299" customWidth="1"/>
    <col min="4872" max="4872" width="14.7109375" style="299" customWidth="1"/>
    <col min="4873" max="4873" width="8.5703125" style="299" customWidth="1"/>
    <col min="4874" max="4874" width="15.28515625" style="299" customWidth="1"/>
    <col min="4875" max="4875" width="8.5703125" style="299" customWidth="1"/>
    <col min="4876" max="5121" width="8.85546875" style="299"/>
    <col min="5122" max="5122" width="6.28515625" style="299" customWidth="1"/>
    <col min="5123" max="5123" width="22.85546875" style="299" customWidth="1"/>
    <col min="5124" max="5124" width="15.5703125" style="299" customWidth="1"/>
    <col min="5125" max="5125" width="8.42578125" style="299" bestFit="1" customWidth="1"/>
    <col min="5126" max="5126" width="16" style="299" customWidth="1"/>
    <col min="5127" max="5127" width="8.42578125" style="299" customWidth="1"/>
    <col min="5128" max="5128" width="14.7109375" style="299" customWidth="1"/>
    <col min="5129" max="5129" width="8.5703125" style="299" customWidth="1"/>
    <col min="5130" max="5130" width="15.28515625" style="299" customWidth="1"/>
    <col min="5131" max="5131" width="8.5703125" style="299" customWidth="1"/>
    <col min="5132" max="5377" width="8.85546875" style="299"/>
    <col min="5378" max="5378" width="6.28515625" style="299" customWidth="1"/>
    <col min="5379" max="5379" width="22.85546875" style="299" customWidth="1"/>
    <col min="5380" max="5380" width="15.5703125" style="299" customWidth="1"/>
    <col min="5381" max="5381" width="8.42578125" style="299" bestFit="1" customWidth="1"/>
    <col min="5382" max="5382" width="16" style="299" customWidth="1"/>
    <col min="5383" max="5383" width="8.42578125" style="299" customWidth="1"/>
    <col min="5384" max="5384" width="14.7109375" style="299" customWidth="1"/>
    <col min="5385" max="5385" width="8.5703125" style="299" customWidth="1"/>
    <col min="5386" max="5386" width="15.28515625" style="299" customWidth="1"/>
    <col min="5387" max="5387" width="8.5703125" style="299" customWidth="1"/>
    <col min="5388" max="5633" width="8.85546875" style="299"/>
    <col min="5634" max="5634" width="6.28515625" style="299" customWidth="1"/>
    <col min="5635" max="5635" width="22.85546875" style="299" customWidth="1"/>
    <col min="5636" max="5636" width="15.5703125" style="299" customWidth="1"/>
    <col min="5637" max="5637" width="8.42578125" style="299" bestFit="1" customWidth="1"/>
    <col min="5638" max="5638" width="16" style="299" customWidth="1"/>
    <col min="5639" max="5639" width="8.42578125" style="299" customWidth="1"/>
    <col min="5640" max="5640" width="14.7109375" style="299" customWidth="1"/>
    <col min="5641" max="5641" width="8.5703125" style="299" customWidth="1"/>
    <col min="5642" max="5642" width="15.28515625" style="299" customWidth="1"/>
    <col min="5643" max="5643" width="8.5703125" style="299" customWidth="1"/>
    <col min="5644" max="5889" width="8.85546875" style="299"/>
    <col min="5890" max="5890" width="6.28515625" style="299" customWidth="1"/>
    <col min="5891" max="5891" width="22.85546875" style="299" customWidth="1"/>
    <col min="5892" max="5892" width="15.5703125" style="299" customWidth="1"/>
    <col min="5893" max="5893" width="8.42578125" style="299" bestFit="1" customWidth="1"/>
    <col min="5894" max="5894" width="16" style="299" customWidth="1"/>
    <col min="5895" max="5895" width="8.42578125" style="299" customWidth="1"/>
    <col min="5896" max="5896" width="14.7109375" style="299" customWidth="1"/>
    <col min="5897" max="5897" width="8.5703125" style="299" customWidth="1"/>
    <col min="5898" max="5898" width="15.28515625" style="299" customWidth="1"/>
    <col min="5899" max="5899" width="8.5703125" style="299" customWidth="1"/>
    <col min="5900" max="6145" width="8.85546875" style="299"/>
    <col min="6146" max="6146" width="6.28515625" style="299" customWidth="1"/>
    <col min="6147" max="6147" width="22.85546875" style="299" customWidth="1"/>
    <col min="6148" max="6148" width="15.5703125" style="299" customWidth="1"/>
    <col min="6149" max="6149" width="8.42578125" style="299" bestFit="1" customWidth="1"/>
    <col min="6150" max="6150" width="16" style="299" customWidth="1"/>
    <col min="6151" max="6151" width="8.42578125" style="299" customWidth="1"/>
    <col min="6152" max="6152" width="14.7109375" style="299" customWidth="1"/>
    <col min="6153" max="6153" width="8.5703125" style="299" customWidth="1"/>
    <col min="6154" max="6154" width="15.28515625" style="299" customWidth="1"/>
    <col min="6155" max="6155" width="8.5703125" style="299" customWidth="1"/>
    <col min="6156" max="6401" width="8.85546875" style="299"/>
    <col min="6402" max="6402" width="6.28515625" style="299" customWidth="1"/>
    <col min="6403" max="6403" width="22.85546875" style="299" customWidth="1"/>
    <col min="6404" max="6404" width="15.5703125" style="299" customWidth="1"/>
    <col min="6405" max="6405" width="8.42578125" style="299" bestFit="1" customWidth="1"/>
    <col min="6406" max="6406" width="16" style="299" customWidth="1"/>
    <col min="6407" max="6407" width="8.42578125" style="299" customWidth="1"/>
    <col min="6408" max="6408" width="14.7109375" style="299" customWidth="1"/>
    <col min="6409" max="6409" width="8.5703125" style="299" customWidth="1"/>
    <col min="6410" max="6410" width="15.28515625" style="299" customWidth="1"/>
    <col min="6411" max="6411" width="8.5703125" style="299" customWidth="1"/>
    <col min="6412" max="6657" width="8.85546875" style="299"/>
    <col min="6658" max="6658" width="6.28515625" style="299" customWidth="1"/>
    <col min="6659" max="6659" width="22.85546875" style="299" customWidth="1"/>
    <col min="6660" max="6660" width="15.5703125" style="299" customWidth="1"/>
    <col min="6661" max="6661" width="8.42578125" style="299" bestFit="1" customWidth="1"/>
    <col min="6662" max="6662" width="16" style="299" customWidth="1"/>
    <col min="6663" max="6663" width="8.42578125" style="299" customWidth="1"/>
    <col min="6664" max="6664" width="14.7109375" style="299" customWidth="1"/>
    <col min="6665" max="6665" width="8.5703125" style="299" customWidth="1"/>
    <col min="6666" max="6666" width="15.28515625" style="299" customWidth="1"/>
    <col min="6667" max="6667" width="8.5703125" style="299" customWidth="1"/>
    <col min="6668" max="6913" width="8.85546875" style="299"/>
    <col min="6914" max="6914" width="6.28515625" style="299" customWidth="1"/>
    <col min="6915" max="6915" width="22.85546875" style="299" customWidth="1"/>
    <col min="6916" max="6916" width="15.5703125" style="299" customWidth="1"/>
    <col min="6917" max="6917" width="8.42578125" style="299" bestFit="1" customWidth="1"/>
    <col min="6918" max="6918" width="16" style="299" customWidth="1"/>
    <col min="6919" max="6919" width="8.42578125" style="299" customWidth="1"/>
    <col min="6920" max="6920" width="14.7109375" style="299" customWidth="1"/>
    <col min="6921" max="6921" width="8.5703125" style="299" customWidth="1"/>
    <col min="6922" max="6922" width="15.28515625" style="299" customWidth="1"/>
    <col min="6923" max="6923" width="8.5703125" style="299" customWidth="1"/>
    <col min="6924" max="7169" width="8.85546875" style="299"/>
    <col min="7170" max="7170" width="6.28515625" style="299" customWidth="1"/>
    <col min="7171" max="7171" width="22.85546875" style="299" customWidth="1"/>
    <col min="7172" max="7172" width="15.5703125" style="299" customWidth="1"/>
    <col min="7173" max="7173" width="8.42578125" style="299" bestFit="1" customWidth="1"/>
    <col min="7174" max="7174" width="16" style="299" customWidth="1"/>
    <col min="7175" max="7175" width="8.42578125" style="299" customWidth="1"/>
    <col min="7176" max="7176" width="14.7109375" style="299" customWidth="1"/>
    <col min="7177" max="7177" width="8.5703125" style="299" customWidth="1"/>
    <col min="7178" max="7178" width="15.28515625" style="299" customWidth="1"/>
    <col min="7179" max="7179" width="8.5703125" style="299" customWidth="1"/>
    <col min="7180" max="7425" width="8.85546875" style="299"/>
    <col min="7426" max="7426" width="6.28515625" style="299" customWidth="1"/>
    <col min="7427" max="7427" width="22.85546875" style="299" customWidth="1"/>
    <col min="7428" max="7428" width="15.5703125" style="299" customWidth="1"/>
    <col min="7429" max="7429" width="8.42578125" style="299" bestFit="1" customWidth="1"/>
    <col min="7430" max="7430" width="16" style="299" customWidth="1"/>
    <col min="7431" max="7431" width="8.42578125" style="299" customWidth="1"/>
    <col min="7432" max="7432" width="14.7109375" style="299" customWidth="1"/>
    <col min="7433" max="7433" width="8.5703125" style="299" customWidth="1"/>
    <col min="7434" max="7434" width="15.28515625" style="299" customWidth="1"/>
    <col min="7435" max="7435" width="8.5703125" style="299" customWidth="1"/>
    <col min="7436" max="7681" width="8.85546875" style="299"/>
    <col min="7682" max="7682" width="6.28515625" style="299" customWidth="1"/>
    <col min="7683" max="7683" width="22.85546875" style="299" customWidth="1"/>
    <col min="7684" max="7684" width="15.5703125" style="299" customWidth="1"/>
    <col min="7685" max="7685" width="8.42578125" style="299" bestFit="1" customWidth="1"/>
    <col min="7686" max="7686" width="16" style="299" customWidth="1"/>
    <col min="7687" max="7687" width="8.42578125" style="299" customWidth="1"/>
    <col min="7688" max="7688" width="14.7109375" style="299" customWidth="1"/>
    <col min="7689" max="7689" width="8.5703125" style="299" customWidth="1"/>
    <col min="7690" max="7690" width="15.28515625" style="299" customWidth="1"/>
    <col min="7691" max="7691" width="8.5703125" style="299" customWidth="1"/>
    <col min="7692" max="7937" width="8.85546875" style="299"/>
    <col min="7938" max="7938" width="6.28515625" style="299" customWidth="1"/>
    <col min="7939" max="7939" width="22.85546875" style="299" customWidth="1"/>
    <col min="7940" max="7940" width="15.5703125" style="299" customWidth="1"/>
    <col min="7941" max="7941" width="8.42578125" style="299" bestFit="1" customWidth="1"/>
    <col min="7942" max="7942" width="16" style="299" customWidth="1"/>
    <col min="7943" max="7943" width="8.42578125" style="299" customWidth="1"/>
    <col min="7944" max="7944" width="14.7109375" style="299" customWidth="1"/>
    <col min="7945" max="7945" width="8.5703125" style="299" customWidth="1"/>
    <col min="7946" max="7946" width="15.28515625" style="299" customWidth="1"/>
    <col min="7947" max="7947" width="8.5703125" style="299" customWidth="1"/>
    <col min="7948" max="8193" width="8.85546875" style="299"/>
    <col min="8194" max="8194" width="6.28515625" style="299" customWidth="1"/>
    <col min="8195" max="8195" width="22.85546875" style="299" customWidth="1"/>
    <col min="8196" max="8196" width="15.5703125" style="299" customWidth="1"/>
    <col min="8197" max="8197" width="8.42578125" style="299" bestFit="1" customWidth="1"/>
    <col min="8198" max="8198" width="16" style="299" customWidth="1"/>
    <col min="8199" max="8199" width="8.42578125" style="299" customWidth="1"/>
    <col min="8200" max="8200" width="14.7109375" style="299" customWidth="1"/>
    <col min="8201" max="8201" width="8.5703125" style="299" customWidth="1"/>
    <col min="8202" max="8202" width="15.28515625" style="299" customWidth="1"/>
    <col min="8203" max="8203" width="8.5703125" style="299" customWidth="1"/>
    <col min="8204" max="8449" width="8.85546875" style="299"/>
    <col min="8450" max="8450" width="6.28515625" style="299" customWidth="1"/>
    <col min="8451" max="8451" width="22.85546875" style="299" customWidth="1"/>
    <col min="8452" max="8452" width="15.5703125" style="299" customWidth="1"/>
    <col min="8453" max="8453" width="8.42578125" style="299" bestFit="1" customWidth="1"/>
    <col min="8454" max="8454" width="16" style="299" customWidth="1"/>
    <col min="8455" max="8455" width="8.42578125" style="299" customWidth="1"/>
    <col min="8456" max="8456" width="14.7109375" style="299" customWidth="1"/>
    <col min="8457" max="8457" width="8.5703125" style="299" customWidth="1"/>
    <col min="8458" max="8458" width="15.28515625" style="299" customWidth="1"/>
    <col min="8459" max="8459" width="8.5703125" style="299" customWidth="1"/>
    <col min="8460" max="8705" width="8.85546875" style="299"/>
    <col min="8706" max="8706" width="6.28515625" style="299" customWidth="1"/>
    <col min="8707" max="8707" width="22.85546875" style="299" customWidth="1"/>
    <col min="8708" max="8708" width="15.5703125" style="299" customWidth="1"/>
    <col min="8709" max="8709" width="8.42578125" style="299" bestFit="1" customWidth="1"/>
    <col min="8710" max="8710" width="16" style="299" customWidth="1"/>
    <col min="8711" max="8711" width="8.42578125" style="299" customWidth="1"/>
    <col min="8712" max="8712" width="14.7109375" style="299" customWidth="1"/>
    <col min="8713" max="8713" width="8.5703125" style="299" customWidth="1"/>
    <col min="8714" max="8714" width="15.28515625" style="299" customWidth="1"/>
    <col min="8715" max="8715" width="8.5703125" style="299" customWidth="1"/>
    <col min="8716" max="8961" width="8.85546875" style="299"/>
    <col min="8962" max="8962" width="6.28515625" style="299" customWidth="1"/>
    <col min="8963" max="8963" width="22.85546875" style="299" customWidth="1"/>
    <col min="8964" max="8964" width="15.5703125" style="299" customWidth="1"/>
    <col min="8965" max="8965" width="8.42578125" style="299" bestFit="1" customWidth="1"/>
    <col min="8966" max="8966" width="16" style="299" customWidth="1"/>
    <col min="8967" max="8967" width="8.42578125" style="299" customWidth="1"/>
    <col min="8968" max="8968" width="14.7109375" style="299" customWidth="1"/>
    <col min="8969" max="8969" width="8.5703125" style="299" customWidth="1"/>
    <col min="8970" max="8970" width="15.28515625" style="299" customWidth="1"/>
    <col min="8971" max="8971" width="8.5703125" style="299" customWidth="1"/>
    <col min="8972" max="9217" width="8.85546875" style="299"/>
    <col min="9218" max="9218" width="6.28515625" style="299" customWidth="1"/>
    <col min="9219" max="9219" width="22.85546875" style="299" customWidth="1"/>
    <col min="9220" max="9220" width="15.5703125" style="299" customWidth="1"/>
    <col min="9221" max="9221" width="8.42578125" style="299" bestFit="1" customWidth="1"/>
    <col min="9222" max="9222" width="16" style="299" customWidth="1"/>
    <col min="9223" max="9223" width="8.42578125" style="299" customWidth="1"/>
    <col min="9224" max="9224" width="14.7109375" style="299" customWidth="1"/>
    <col min="9225" max="9225" width="8.5703125" style="299" customWidth="1"/>
    <col min="9226" max="9226" width="15.28515625" style="299" customWidth="1"/>
    <col min="9227" max="9227" width="8.5703125" style="299" customWidth="1"/>
    <col min="9228" max="9473" width="8.85546875" style="299"/>
    <col min="9474" max="9474" width="6.28515625" style="299" customWidth="1"/>
    <col min="9475" max="9475" width="22.85546875" style="299" customWidth="1"/>
    <col min="9476" max="9476" width="15.5703125" style="299" customWidth="1"/>
    <col min="9477" max="9477" width="8.42578125" style="299" bestFit="1" customWidth="1"/>
    <col min="9478" max="9478" width="16" style="299" customWidth="1"/>
    <col min="9479" max="9479" width="8.42578125" style="299" customWidth="1"/>
    <col min="9480" max="9480" width="14.7109375" style="299" customWidth="1"/>
    <col min="9481" max="9481" width="8.5703125" style="299" customWidth="1"/>
    <col min="9482" max="9482" width="15.28515625" style="299" customWidth="1"/>
    <col min="9483" max="9483" width="8.5703125" style="299" customWidth="1"/>
    <col min="9484" max="9729" width="8.85546875" style="299"/>
    <col min="9730" max="9730" width="6.28515625" style="299" customWidth="1"/>
    <col min="9731" max="9731" width="22.85546875" style="299" customWidth="1"/>
    <col min="9732" max="9732" width="15.5703125" style="299" customWidth="1"/>
    <col min="9733" max="9733" width="8.42578125" style="299" bestFit="1" customWidth="1"/>
    <col min="9734" max="9734" width="16" style="299" customWidth="1"/>
    <col min="9735" max="9735" width="8.42578125" style="299" customWidth="1"/>
    <col min="9736" max="9736" width="14.7109375" style="299" customWidth="1"/>
    <col min="9737" max="9737" width="8.5703125" style="299" customWidth="1"/>
    <col min="9738" max="9738" width="15.28515625" style="299" customWidth="1"/>
    <col min="9739" max="9739" width="8.5703125" style="299" customWidth="1"/>
    <col min="9740" max="9985" width="8.85546875" style="299"/>
    <col min="9986" max="9986" width="6.28515625" style="299" customWidth="1"/>
    <col min="9987" max="9987" width="22.85546875" style="299" customWidth="1"/>
    <col min="9988" max="9988" width="15.5703125" style="299" customWidth="1"/>
    <col min="9989" max="9989" width="8.42578125" style="299" bestFit="1" customWidth="1"/>
    <col min="9990" max="9990" width="16" style="299" customWidth="1"/>
    <col min="9991" max="9991" width="8.42578125" style="299" customWidth="1"/>
    <col min="9992" max="9992" width="14.7109375" style="299" customWidth="1"/>
    <col min="9993" max="9993" width="8.5703125" style="299" customWidth="1"/>
    <col min="9994" max="9994" width="15.28515625" style="299" customWidth="1"/>
    <col min="9995" max="9995" width="8.5703125" style="299" customWidth="1"/>
    <col min="9996" max="10241" width="8.85546875" style="299"/>
    <col min="10242" max="10242" width="6.28515625" style="299" customWidth="1"/>
    <col min="10243" max="10243" width="22.85546875" style="299" customWidth="1"/>
    <col min="10244" max="10244" width="15.5703125" style="299" customWidth="1"/>
    <col min="10245" max="10245" width="8.42578125" style="299" bestFit="1" customWidth="1"/>
    <col min="10246" max="10246" width="16" style="299" customWidth="1"/>
    <col min="10247" max="10247" width="8.42578125" style="299" customWidth="1"/>
    <col min="10248" max="10248" width="14.7109375" style="299" customWidth="1"/>
    <col min="10249" max="10249" width="8.5703125" style="299" customWidth="1"/>
    <col min="10250" max="10250" width="15.28515625" style="299" customWidth="1"/>
    <col min="10251" max="10251" width="8.5703125" style="299" customWidth="1"/>
    <col min="10252" max="10497" width="8.85546875" style="299"/>
    <col min="10498" max="10498" width="6.28515625" style="299" customWidth="1"/>
    <col min="10499" max="10499" width="22.85546875" style="299" customWidth="1"/>
    <col min="10500" max="10500" width="15.5703125" style="299" customWidth="1"/>
    <col min="10501" max="10501" width="8.42578125" style="299" bestFit="1" customWidth="1"/>
    <col min="10502" max="10502" width="16" style="299" customWidth="1"/>
    <col min="10503" max="10503" width="8.42578125" style="299" customWidth="1"/>
    <col min="10504" max="10504" width="14.7109375" style="299" customWidth="1"/>
    <col min="10505" max="10505" width="8.5703125" style="299" customWidth="1"/>
    <col min="10506" max="10506" width="15.28515625" style="299" customWidth="1"/>
    <col min="10507" max="10507" width="8.5703125" style="299" customWidth="1"/>
    <col min="10508" max="10753" width="8.85546875" style="299"/>
    <col min="10754" max="10754" width="6.28515625" style="299" customWidth="1"/>
    <col min="10755" max="10755" width="22.85546875" style="299" customWidth="1"/>
    <col min="10756" max="10756" width="15.5703125" style="299" customWidth="1"/>
    <col min="10757" max="10757" width="8.42578125" style="299" bestFit="1" customWidth="1"/>
    <col min="10758" max="10758" width="16" style="299" customWidth="1"/>
    <col min="10759" max="10759" width="8.42578125" style="299" customWidth="1"/>
    <col min="10760" max="10760" width="14.7109375" style="299" customWidth="1"/>
    <col min="10761" max="10761" width="8.5703125" style="299" customWidth="1"/>
    <col min="10762" max="10762" width="15.28515625" style="299" customWidth="1"/>
    <col min="10763" max="10763" width="8.5703125" style="299" customWidth="1"/>
    <col min="10764" max="11009" width="8.85546875" style="299"/>
    <col min="11010" max="11010" width="6.28515625" style="299" customWidth="1"/>
    <col min="11011" max="11011" width="22.85546875" style="299" customWidth="1"/>
    <col min="11012" max="11012" width="15.5703125" style="299" customWidth="1"/>
    <col min="11013" max="11013" width="8.42578125" style="299" bestFit="1" customWidth="1"/>
    <col min="11014" max="11014" width="16" style="299" customWidth="1"/>
    <col min="11015" max="11015" width="8.42578125" style="299" customWidth="1"/>
    <col min="11016" max="11016" width="14.7109375" style="299" customWidth="1"/>
    <col min="11017" max="11017" width="8.5703125" style="299" customWidth="1"/>
    <col min="11018" max="11018" width="15.28515625" style="299" customWidth="1"/>
    <col min="11019" max="11019" width="8.5703125" style="299" customWidth="1"/>
    <col min="11020" max="11265" width="8.85546875" style="299"/>
    <col min="11266" max="11266" width="6.28515625" style="299" customWidth="1"/>
    <col min="11267" max="11267" width="22.85546875" style="299" customWidth="1"/>
    <col min="11268" max="11268" width="15.5703125" style="299" customWidth="1"/>
    <col min="11269" max="11269" width="8.42578125" style="299" bestFit="1" customWidth="1"/>
    <col min="11270" max="11270" width="16" style="299" customWidth="1"/>
    <col min="11271" max="11271" width="8.42578125" style="299" customWidth="1"/>
    <col min="11272" max="11272" width="14.7109375" style="299" customWidth="1"/>
    <col min="11273" max="11273" width="8.5703125" style="299" customWidth="1"/>
    <col min="11274" max="11274" width="15.28515625" style="299" customWidth="1"/>
    <col min="11275" max="11275" width="8.5703125" style="299" customWidth="1"/>
    <col min="11276" max="11521" width="8.85546875" style="299"/>
    <col min="11522" max="11522" width="6.28515625" style="299" customWidth="1"/>
    <col min="11523" max="11523" width="22.85546875" style="299" customWidth="1"/>
    <col min="11524" max="11524" width="15.5703125" style="299" customWidth="1"/>
    <col min="11525" max="11525" width="8.42578125" style="299" bestFit="1" customWidth="1"/>
    <col min="11526" max="11526" width="16" style="299" customWidth="1"/>
    <col min="11527" max="11527" width="8.42578125" style="299" customWidth="1"/>
    <col min="11528" max="11528" width="14.7109375" style="299" customWidth="1"/>
    <col min="11529" max="11529" width="8.5703125" style="299" customWidth="1"/>
    <col min="11530" max="11530" width="15.28515625" style="299" customWidth="1"/>
    <col min="11531" max="11531" width="8.5703125" style="299" customWidth="1"/>
    <col min="11532" max="11777" width="8.85546875" style="299"/>
    <col min="11778" max="11778" width="6.28515625" style="299" customWidth="1"/>
    <col min="11779" max="11779" width="22.85546875" style="299" customWidth="1"/>
    <col min="11780" max="11780" width="15.5703125" style="299" customWidth="1"/>
    <col min="11781" max="11781" width="8.42578125" style="299" bestFit="1" customWidth="1"/>
    <col min="11782" max="11782" width="16" style="299" customWidth="1"/>
    <col min="11783" max="11783" width="8.42578125" style="299" customWidth="1"/>
    <col min="11784" max="11784" width="14.7109375" style="299" customWidth="1"/>
    <col min="11785" max="11785" width="8.5703125" style="299" customWidth="1"/>
    <col min="11786" max="11786" width="15.28515625" style="299" customWidth="1"/>
    <col min="11787" max="11787" width="8.5703125" style="299" customWidth="1"/>
    <col min="11788" max="12033" width="8.85546875" style="299"/>
    <col min="12034" max="12034" width="6.28515625" style="299" customWidth="1"/>
    <col min="12035" max="12035" width="22.85546875" style="299" customWidth="1"/>
    <col min="12036" max="12036" width="15.5703125" style="299" customWidth="1"/>
    <col min="12037" max="12037" width="8.42578125" style="299" bestFit="1" customWidth="1"/>
    <col min="12038" max="12038" width="16" style="299" customWidth="1"/>
    <col min="12039" max="12039" width="8.42578125" style="299" customWidth="1"/>
    <col min="12040" max="12040" width="14.7109375" style="299" customWidth="1"/>
    <col min="12041" max="12041" width="8.5703125" style="299" customWidth="1"/>
    <col min="12042" max="12042" width="15.28515625" style="299" customWidth="1"/>
    <col min="12043" max="12043" width="8.5703125" style="299" customWidth="1"/>
    <col min="12044" max="12289" width="8.85546875" style="299"/>
    <col min="12290" max="12290" width="6.28515625" style="299" customWidth="1"/>
    <col min="12291" max="12291" width="22.85546875" style="299" customWidth="1"/>
    <col min="12292" max="12292" width="15.5703125" style="299" customWidth="1"/>
    <col min="12293" max="12293" width="8.42578125" style="299" bestFit="1" customWidth="1"/>
    <col min="12294" max="12294" width="16" style="299" customWidth="1"/>
    <col min="12295" max="12295" width="8.42578125" style="299" customWidth="1"/>
    <col min="12296" max="12296" width="14.7109375" style="299" customWidth="1"/>
    <col min="12297" max="12297" width="8.5703125" style="299" customWidth="1"/>
    <col min="12298" max="12298" width="15.28515625" style="299" customWidth="1"/>
    <col min="12299" max="12299" width="8.5703125" style="299" customWidth="1"/>
    <col min="12300" max="12545" width="8.85546875" style="299"/>
    <col min="12546" max="12546" width="6.28515625" style="299" customWidth="1"/>
    <col min="12547" max="12547" width="22.85546875" style="299" customWidth="1"/>
    <col min="12548" max="12548" width="15.5703125" style="299" customWidth="1"/>
    <col min="12549" max="12549" width="8.42578125" style="299" bestFit="1" customWidth="1"/>
    <col min="12550" max="12550" width="16" style="299" customWidth="1"/>
    <col min="12551" max="12551" width="8.42578125" style="299" customWidth="1"/>
    <col min="12552" max="12552" width="14.7109375" style="299" customWidth="1"/>
    <col min="12553" max="12553" width="8.5703125" style="299" customWidth="1"/>
    <col min="12554" max="12554" width="15.28515625" style="299" customWidth="1"/>
    <col min="12555" max="12555" width="8.5703125" style="299" customWidth="1"/>
    <col min="12556" max="12801" width="8.85546875" style="299"/>
    <col min="12802" max="12802" width="6.28515625" style="299" customWidth="1"/>
    <col min="12803" max="12803" width="22.85546875" style="299" customWidth="1"/>
    <col min="12804" max="12804" width="15.5703125" style="299" customWidth="1"/>
    <col min="12805" max="12805" width="8.42578125" style="299" bestFit="1" customWidth="1"/>
    <col min="12806" max="12806" width="16" style="299" customWidth="1"/>
    <col min="12807" max="12807" width="8.42578125" style="299" customWidth="1"/>
    <col min="12808" max="12808" width="14.7109375" style="299" customWidth="1"/>
    <col min="12809" max="12809" width="8.5703125" style="299" customWidth="1"/>
    <col min="12810" max="12810" width="15.28515625" style="299" customWidth="1"/>
    <col min="12811" max="12811" width="8.5703125" style="299" customWidth="1"/>
    <col min="12812" max="13057" width="8.85546875" style="299"/>
    <col min="13058" max="13058" width="6.28515625" style="299" customWidth="1"/>
    <col min="13059" max="13059" width="22.85546875" style="299" customWidth="1"/>
    <col min="13060" max="13060" width="15.5703125" style="299" customWidth="1"/>
    <col min="13061" max="13061" width="8.42578125" style="299" bestFit="1" customWidth="1"/>
    <col min="13062" max="13062" width="16" style="299" customWidth="1"/>
    <col min="13063" max="13063" width="8.42578125" style="299" customWidth="1"/>
    <col min="13064" max="13064" width="14.7109375" style="299" customWidth="1"/>
    <col min="13065" max="13065" width="8.5703125" style="299" customWidth="1"/>
    <col min="13066" max="13066" width="15.28515625" style="299" customWidth="1"/>
    <col min="13067" max="13067" width="8.5703125" style="299" customWidth="1"/>
    <col min="13068" max="13313" width="8.85546875" style="299"/>
    <col min="13314" max="13314" width="6.28515625" style="299" customWidth="1"/>
    <col min="13315" max="13315" width="22.85546875" style="299" customWidth="1"/>
    <col min="13316" max="13316" width="15.5703125" style="299" customWidth="1"/>
    <col min="13317" max="13317" width="8.42578125" style="299" bestFit="1" customWidth="1"/>
    <col min="13318" max="13318" width="16" style="299" customWidth="1"/>
    <col min="13319" max="13319" width="8.42578125" style="299" customWidth="1"/>
    <col min="13320" max="13320" width="14.7109375" style="299" customWidth="1"/>
    <col min="13321" max="13321" width="8.5703125" style="299" customWidth="1"/>
    <col min="13322" max="13322" width="15.28515625" style="299" customWidth="1"/>
    <col min="13323" max="13323" width="8.5703125" style="299" customWidth="1"/>
    <col min="13324" max="13569" width="8.85546875" style="299"/>
    <col min="13570" max="13570" width="6.28515625" style="299" customWidth="1"/>
    <col min="13571" max="13571" width="22.85546875" style="299" customWidth="1"/>
    <col min="13572" max="13572" width="15.5703125" style="299" customWidth="1"/>
    <col min="13573" max="13573" width="8.42578125" style="299" bestFit="1" customWidth="1"/>
    <col min="13574" max="13574" width="16" style="299" customWidth="1"/>
    <col min="13575" max="13575" width="8.42578125" style="299" customWidth="1"/>
    <col min="13576" max="13576" width="14.7109375" style="299" customWidth="1"/>
    <col min="13577" max="13577" width="8.5703125" style="299" customWidth="1"/>
    <col min="13578" max="13578" width="15.28515625" style="299" customWidth="1"/>
    <col min="13579" max="13579" width="8.5703125" style="299" customWidth="1"/>
    <col min="13580" max="13825" width="8.85546875" style="299"/>
    <col min="13826" max="13826" width="6.28515625" style="299" customWidth="1"/>
    <col min="13827" max="13827" width="22.85546875" style="299" customWidth="1"/>
    <col min="13828" max="13828" width="15.5703125" style="299" customWidth="1"/>
    <col min="13829" max="13829" width="8.42578125" style="299" bestFit="1" customWidth="1"/>
    <col min="13830" max="13830" width="16" style="299" customWidth="1"/>
    <col min="13831" max="13831" width="8.42578125" style="299" customWidth="1"/>
    <col min="13832" max="13832" width="14.7109375" style="299" customWidth="1"/>
    <col min="13833" max="13833" width="8.5703125" style="299" customWidth="1"/>
    <col min="13834" max="13834" width="15.28515625" style="299" customWidth="1"/>
    <col min="13835" max="13835" width="8.5703125" style="299" customWidth="1"/>
    <col min="13836" max="14081" width="8.85546875" style="299"/>
    <col min="14082" max="14082" width="6.28515625" style="299" customWidth="1"/>
    <col min="14083" max="14083" width="22.85546875" style="299" customWidth="1"/>
    <col min="14084" max="14084" width="15.5703125" style="299" customWidth="1"/>
    <col min="14085" max="14085" width="8.42578125" style="299" bestFit="1" customWidth="1"/>
    <col min="14086" max="14086" width="16" style="299" customWidth="1"/>
    <col min="14087" max="14087" width="8.42578125" style="299" customWidth="1"/>
    <col min="14088" max="14088" width="14.7109375" style="299" customWidth="1"/>
    <col min="14089" max="14089" width="8.5703125" style="299" customWidth="1"/>
    <col min="14090" max="14090" width="15.28515625" style="299" customWidth="1"/>
    <col min="14091" max="14091" width="8.5703125" style="299" customWidth="1"/>
    <col min="14092" max="14337" width="8.85546875" style="299"/>
    <col min="14338" max="14338" width="6.28515625" style="299" customWidth="1"/>
    <col min="14339" max="14339" width="22.85546875" style="299" customWidth="1"/>
    <col min="14340" max="14340" width="15.5703125" style="299" customWidth="1"/>
    <col min="14341" max="14341" width="8.42578125" style="299" bestFit="1" customWidth="1"/>
    <col min="14342" max="14342" width="16" style="299" customWidth="1"/>
    <col min="14343" max="14343" width="8.42578125" style="299" customWidth="1"/>
    <col min="14344" max="14344" width="14.7109375" style="299" customWidth="1"/>
    <col min="14345" max="14345" width="8.5703125" style="299" customWidth="1"/>
    <col min="14346" max="14346" width="15.28515625" style="299" customWidth="1"/>
    <col min="14347" max="14347" width="8.5703125" style="299" customWidth="1"/>
    <col min="14348" max="14593" width="8.85546875" style="299"/>
    <col min="14594" max="14594" width="6.28515625" style="299" customWidth="1"/>
    <col min="14595" max="14595" width="22.85546875" style="299" customWidth="1"/>
    <col min="14596" max="14596" width="15.5703125" style="299" customWidth="1"/>
    <col min="14597" max="14597" width="8.42578125" style="299" bestFit="1" customWidth="1"/>
    <col min="14598" max="14598" width="16" style="299" customWidth="1"/>
    <col min="14599" max="14599" width="8.42578125" style="299" customWidth="1"/>
    <col min="14600" max="14600" width="14.7109375" style="299" customWidth="1"/>
    <col min="14601" max="14601" width="8.5703125" style="299" customWidth="1"/>
    <col min="14602" max="14602" width="15.28515625" style="299" customWidth="1"/>
    <col min="14603" max="14603" width="8.5703125" style="299" customWidth="1"/>
    <col min="14604" max="14849" width="8.85546875" style="299"/>
    <col min="14850" max="14850" width="6.28515625" style="299" customWidth="1"/>
    <col min="14851" max="14851" width="22.85546875" style="299" customWidth="1"/>
    <col min="14852" max="14852" width="15.5703125" style="299" customWidth="1"/>
    <col min="14853" max="14853" width="8.42578125" style="299" bestFit="1" customWidth="1"/>
    <col min="14854" max="14854" width="16" style="299" customWidth="1"/>
    <col min="14855" max="14855" width="8.42578125" style="299" customWidth="1"/>
    <col min="14856" max="14856" width="14.7109375" style="299" customWidth="1"/>
    <col min="14857" max="14857" width="8.5703125" style="299" customWidth="1"/>
    <col min="14858" max="14858" width="15.28515625" style="299" customWidth="1"/>
    <col min="14859" max="14859" width="8.5703125" style="299" customWidth="1"/>
    <col min="14860" max="15105" width="8.85546875" style="299"/>
    <col min="15106" max="15106" width="6.28515625" style="299" customWidth="1"/>
    <col min="15107" max="15107" width="22.85546875" style="299" customWidth="1"/>
    <col min="15108" max="15108" width="15.5703125" style="299" customWidth="1"/>
    <col min="15109" max="15109" width="8.42578125" style="299" bestFit="1" customWidth="1"/>
    <col min="15110" max="15110" width="16" style="299" customWidth="1"/>
    <col min="15111" max="15111" width="8.42578125" style="299" customWidth="1"/>
    <col min="15112" max="15112" width="14.7109375" style="299" customWidth="1"/>
    <col min="15113" max="15113" width="8.5703125" style="299" customWidth="1"/>
    <col min="15114" max="15114" width="15.28515625" style="299" customWidth="1"/>
    <col min="15115" max="15115" width="8.5703125" style="299" customWidth="1"/>
    <col min="15116" max="15361" width="8.85546875" style="299"/>
    <col min="15362" max="15362" width="6.28515625" style="299" customWidth="1"/>
    <col min="15363" max="15363" width="22.85546875" style="299" customWidth="1"/>
    <col min="15364" max="15364" width="15.5703125" style="299" customWidth="1"/>
    <col min="15365" max="15365" width="8.42578125" style="299" bestFit="1" customWidth="1"/>
    <col min="15366" max="15366" width="16" style="299" customWidth="1"/>
    <col min="15367" max="15367" width="8.42578125" style="299" customWidth="1"/>
    <col min="15368" max="15368" width="14.7109375" style="299" customWidth="1"/>
    <col min="15369" max="15369" width="8.5703125" style="299" customWidth="1"/>
    <col min="15370" max="15370" width="15.28515625" style="299" customWidth="1"/>
    <col min="15371" max="15371" width="8.5703125" style="299" customWidth="1"/>
    <col min="15372" max="15617" width="8.85546875" style="299"/>
    <col min="15618" max="15618" width="6.28515625" style="299" customWidth="1"/>
    <col min="15619" max="15619" width="22.85546875" style="299" customWidth="1"/>
    <col min="15620" max="15620" width="15.5703125" style="299" customWidth="1"/>
    <col min="15621" max="15621" width="8.42578125" style="299" bestFit="1" customWidth="1"/>
    <col min="15622" max="15622" width="16" style="299" customWidth="1"/>
    <col min="15623" max="15623" width="8.42578125" style="299" customWidth="1"/>
    <col min="15624" max="15624" width="14.7109375" style="299" customWidth="1"/>
    <col min="15625" max="15625" width="8.5703125" style="299" customWidth="1"/>
    <col min="15626" max="15626" width="15.28515625" style="299" customWidth="1"/>
    <col min="15627" max="15627" width="8.5703125" style="299" customWidth="1"/>
    <col min="15628" max="15873" width="8.85546875" style="299"/>
    <col min="15874" max="15874" width="6.28515625" style="299" customWidth="1"/>
    <col min="15875" max="15875" width="22.85546875" style="299" customWidth="1"/>
    <col min="15876" max="15876" width="15.5703125" style="299" customWidth="1"/>
    <col min="15877" max="15877" width="8.42578125" style="299" bestFit="1" customWidth="1"/>
    <col min="15878" max="15878" width="16" style="299" customWidth="1"/>
    <col min="15879" max="15879" width="8.42578125" style="299" customWidth="1"/>
    <col min="15880" max="15880" width="14.7109375" style="299" customWidth="1"/>
    <col min="15881" max="15881" width="8.5703125" style="299" customWidth="1"/>
    <col min="15882" max="15882" width="15.28515625" style="299" customWidth="1"/>
    <col min="15883" max="15883" width="8.5703125" style="299" customWidth="1"/>
    <col min="15884" max="16129" width="8.85546875" style="299"/>
    <col min="16130" max="16130" width="6.28515625" style="299" customWidth="1"/>
    <col min="16131" max="16131" width="22.85546875" style="299" customWidth="1"/>
    <col min="16132" max="16132" width="15.5703125" style="299" customWidth="1"/>
    <col min="16133" max="16133" width="8.42578125" style="299" bestFit="1" customWidth="1"/>
    <col min="16134" max="16134" width="16" style="299" customWidth="1"/>
    <col min="16135" max="16135" width="8.42578125" style="299" customWidth="1"/>
    <col min="16136" max="16136" width="14.7109375" style="299" customWidth="1"/>
    <col min="16137" max="16137" width="8.5703125" style="299" customWidth="1"/>
    <col min="16138" max="16138" width="15.28515625" style="299" customWidth="1"/>
    <col min="16139" max="16139" width="8.5703125" style="299" customWidth="1"/>
    <col min="16140" max="16384" width="8.85546875" style="299"/>
  </cols>
  <sheetData>
    <row r="1" spans="1:13" s="8" customFormat="1" ht="16.5" customHeight="1" x14ac:dyDescent="0.2">
      <c r="B1" s="14"/>
      <c r="C1" s="14"/>
      <c r="D1" s="15"/>
      <c r="E1" s="14"/>
      <c r="F1" s="13"/>
      <c r="G1" s="14"/>
      <c r="H1" s="13"/>
      <c r="I1" s="14"/>
      <c r="J1" s="601" t="s">
        <v>423</v>
      </c>
      <c r="K1" s="601"/>
      <c r="L1" s="601"/>
      <c r="M1" s="601"/>
    </row>
    <row r="2" spans="1:13" s="8" customFormat="1" ht="16.5" customHeight="1" x14ac:dyDescent="0.2">
      <c r="B2" s="605" t="s">
        <v>424</v>
      </c>
      <c r="C2" s="605"/>
      <c r="D2" s="605"/>
      <c r="E2" s="605"/>
      <c r="F2" s="605"/>
      <c r="G2" s="605"/>
      <c r="H2" s="605"/>
      <c r="I2" s="605"/>
      <c r="J2" s="605"/>
      <c r="K2" s="605"/>
      <c r="L2" s="11"/>
      <c r="M2" s="9"/>
    </row>
    <row r="3" spans="1:13" s="8" customFormat="1" ht="15.75" customHeight="1" x14ac:dyDescent="0.2">
      <c r="B3" s="605" t="s">
        <v>646</v>
      </c>
      <c r="C3" s="605"/>
      <c r="D3" s="605"/>
      <c r="E3" s="605"/>
      <c r="F3" s="605"/>
      <c r="G3" s="605"/>
      <c r="H3" s="605"/>
      <c r="I3" s="605"/>
      <c r="J3" s="605"/>
      <c r="K3" s="605"/>
      <c r="L3" s="11"/>
      <c r="M3" s="9"/>
    </row>
    <row r="4" spans="1:13" s="8" customFormat="1" ht="19.5" customHeight="1" thickBot="1" x14ac:dyDescent="0.25">
      <c r="B4" s="20"/>
      <c r="C4" s="10"/>
      <c r="D4" s="10"/>
      <c r="E4" s="10"/>
      <c r="F4" s="10"/>
      <c r="G4" s="10"/>
      <c r="H4" s="10"/>
      <c r="I4" s="10"/>
      <c r="J4" s="10"/>
      <c r="K4" s="10"/>
      <c r="L4" s="10"/>
      <c r="M4" s="9"/>
    </row>
    <row r="5" spans="1:13" ht="24.75" customHeight="1" x14ac:dyDescent="0.2">
      <c r="A5" s="686" t="s">
        <v>425</v>
      </c>
      <c r="B5" s="688" t="s">
        <v>332</v>
      </c>
      <c r="C5" s="690" t="s">
        <v>426</v>
      </c>
      <c r="D5" s="692" t="s">
        <v>313</v>
      </c>
      <c r="E5" s="693"/>
      <c r="F5" s="692" t="s">
        <v>314</v>
      </c>
      <c r="G5" s="693"/>
      <c r="H5" s="694" t="s">
        <v>315</v>
      </c>
      <c r="I5" s="695"/>
      <c r="J5" s="696" t="s">
        <v>505</v>
      </c>
      <c r="K5" s="697"/>
    </row>
    <row r="6" spans="1:13" ht="30.75" customHeight="1" thickBot="1" x14ac:dyDescent="0.25">
      <c r="A6" s="687"/>
      <c r="B6" s="689"/>
      <c r="C6" s="691"/>
      <c r="D6" s="414" t="s">
        <v>427</v>
      </c>
      <c r="E6" s="415" t="s">
        <v>428</v>
      </c>
      <c r="F6" s="416" t="s">
        <v>427</v>
      </c>
      <c r="G6" s="417" t="s">
        <v>428</v>
      </c>
      <c r="H6" s="414" t="s">
        <v>427</v>
      </c>
      <c r="I6" s="418" t="s">
        <v>428</v>
      </c>
      <c r="J6" s="419" t="s">
        <v>427</v>
      </c>
      <c r="K6" s="420" t="s">
        <v>428</v>
      </c>
    </row>
    <row r="7" spans="1:13" ht="32.25" customHeight="1" x14ac:dyDescent="0.2">
      <c r="A7" s="679" t="s">
        <v>429</v>
      </c>
      <c r="B7" s="300">
        <v>1</v>
      </c>
      <c r="C7" s="301" t="s">
        <v>430</v>
      </c>
      <c r="D7" s="431">
        <f>'Anexa 5'!K159+1614638738.93</f>
        <v>2962621585.21</v>
      </c>
      <c r="E7" s="432">
        <f>'Anexa 5'!J159+1398</f>
        <v>4939</v>
      </c>
      <c r="F7" s="433">
        <f>'Anexa 5'!K160-39773443.27</f>
        <v>3956462856.96</v>
      </c>
      <c r="G7" s="432">
        <f>'Anexa 5'!J160+32</f>
        <v>914</v>
      </c>
      <c r="H7" s="433">
        <f>'Anexa 5'!K161+1021213.38</f>
        <v>650314654.28000009</v>
      </c>
      <c r="I7" s="434">
        <f>'Anexa 5'!J161+7</f>
        <v>740</v>
      </c>
      <c r="J7" s="435">
        <f t="shared" ref="J7:K11" si="0">D7+F7+H7</f>
        <v>7569399096.4499998</v>
      </c>
      <c r="K7" s="436">
        <f t="shared" si="0"/>
        <v>6593</v>
      </c>
    </row>
    <row r="8" spans="1:13" ht="40.5" customHeight="1" x14ac:dyDescent="0.2">
      <c r="A8" s="680"/>
      <c r="B8" s="302">
        <v>2</v>
      </c>
      <c r="C8" s="303" t="s">
        <v>431</v>
      </c>
      <c r="D8" s="437">
        <f>'Anexa 6'!K187+13407615.42</f>
        <v>422637091.01000017</v>
      </c>
      <c r="E8" s="438">
        <f>'Anexa 6'!J187+77</f>
        <v>3795</v>
      </c>
      <c r="F8" s="439">
        <f>'Anexa 6'!K188</f>
        <v>535541867.76000035</v>
      </c>
      <c r="G8" s="438">
        <f>'Anexa 6'!J188</f>
        <v>1008</v>
      </c>
      <c r="H8" s="439">
        <f>'Anexa 6'!K189-10144.39</f>
        <v>112468714.89000002</v>
      </c>
      <c r="I8" s="440">
        <f>'Anexa 6'!J189+1</f>
        <v>480</v>
      </c>
      <c r="J8" s="435">
        <f t="shared" si="0"/>
        <v>1070647673.6600004</v>
      </c>
      <c r="K8" s="436">
        <f t="shared" si="0"/>
        <v>5283</v>
      </c>
    </row>
    <row r="9" spans="1:13" ht="40.5" customHeight="1" x14ac:dyDescent="0.2">
      <c r="A9" s="681"/>
      <c r="B9" s="302">
        <v>3</v>
      </c>
      <c r="C9" s="303" t="s">
        <v>432</v>
      </c>
      <c r="D9" s="437">
        <f>'Anexa 8'!K13</f>
        <v>1920000</v>
      </c>
      <c r="E9" s="441">
        <f>'Anexa 8'!J13</f>
        <v>2</v>
      </c>
      <c r="F9" s="437">
        <f>'[1]Anexa 8'!K14</f>
        <v>0</v>
      </c>
      <c r="G9" s="441">
        <f>'[1]Anexa 8'!J14</f>
        <v>0</v>
      </c>
      <c r="H9" s="437">
        <f>'Anexa 8'!K15</f>
        <v>33300</v>
      </c>
      <c r="I9" s="441">
        <f>'Anexa 8'!J15</f>
        <v>1</v>
      </c>
      <c r="J9" s="435">
        <f t="shared" si="0"/>
        <v>1953300</v>
      </c>
      <c r="K9" s="436">
        <f t="shared" si="0"/>
        <v>3</v>
      </c>
    </row>
    <row r="10" spans="1:13" ht="65.25" customHeight="1" thickBot="1" x14ac:dyDescent="0.25">
      <c r="A10" s="304" t="s">
        <v>433</v>
      </c>
      <c r="B10" s="305">
        <v>4</v>
      </c>
      <c r="C10" s="306" t="s">
        <v>434</v>
      </c>
      <c r="D10" s="442">
        <f>'Anexa 7'!K89</f>
        <v>163133076.68000001</v>
      </c>
      <c r="E10" s="443">
        <f>'Anexa 7'!J89</f>
        <v>144</v>
      </c>
      <c r="F10" s="307">
        <f>'Anexa 7'!K90</f>
        <v>57732121.32</v>
      </c>
      <c r="G10" s="443">
        <f>'Anexa 7'!J90</f>
        <v>53</v>
      </c>
      <c r="H10" s="307">
        <f>'Anexa 7'!K91-403711962.5</f>
        <v>177779169.71000004</v>
      </c>
      <c r="I10" s="308">
        <f>'Anexa 7'!J91-28</f>
        <v>340</v>
      </c>
      <c r="J10" s="309">
        <f t="shared" si="0"/>
        <v>398644367.71000004</v>
      </c>
      <c r="K10" s="310">
        <f>E10+G10+I10</f>
        <v>537</v>
      </c>
      <c r="M10" s="311"/>
    </row>
    <row r="11" spans="1:13" ht="25.5" customHeight="1" x14ac:dyDescent="0.2">
      <c r="A11" s="682" t="s">
        <v>435</v>
      </c>
      <c r="B11" s="683"/>
      <c r="C11" s="683"/>
      <c r="D11" s="421">
        <f>SUM(D7:D10)</f>
        <v>3550311752.9000001</v>
      </c>
      <c r="E11" s="422">
        <f t="shared" ref="E11:I11" si="1">SUM(E7:E10)</f>
        <v>8880</v>
      </c>
      <c r="F11" s="423">
        <f t="shared" si="1"/>
        <v>4549736846.04</v>
      </c>
      <c r="G11" s="422">
        <f t="shared" si="1"/>
        <v>1975</v>
      </c>
      <c r="H11" s="423">
        <f t="shared" si="1"/>
        <v>940595838.88000011</v>
      </c>
      <c r="I11" s="424">
        <f t="shared" si="1"/>
        <v>1561</v>
      </c>
      <c r="J11" s="423">
        <f t="shared" si="0"/>
        <v>9040644437.8199997</v>
      </c>
      <c r="K11" s="424">
        <f t="shared" si="0"/>
        <v>12416</v>
      </c>
      <c r="M11" s="312"/>
    </row>
    <row r="12" spans="1:13" s="313" customFormat="1" ht="21" customHeight="1" thickBot="1" x14ac:dyDescent="0.25">
      <c r="A12" s="684" t="s">
        <v>436</v>
      </c>
      <c r="B12" s="685"/>
      <c r="C12" s="685"/>
      <c r="D12" s="425">
        <f>D11*100/J11</f>
        <v>39.270560603488335</v>
      </c>
      <c r="E12" s="426">
        <f>E11/K11*100</f>
        <v>71.520618556701038</v>
      </c>
      <c r="F12" s="427">
        <f>F11/J11*100</f>
        <v>50.325359849425652</v>
      </c>
      <c r="G12" s="428">
        <f>G11/K11*100</f>
        <v>15.906894329896906</v>
      </c>
      <c r="H12" s="427">
        <f>H11/J11*100</f>
        <v>10.404079547086017</v>
      </c>
      <c r="I12" s="428">
        <f>I11/K11*100</f>
        <v>12.572487113402062</v>
      </c>
      <c r="J12" s="429">
        <v>100</v>
      </c>
      <c r="K12" s="430">
        <v>100</v>
      </c>
    </row>
    <row r="13" spans="1:13" ht="22.5" customHeight="1" x14ac:dyDescent="0.2">
      <c r="C13" s="314" t="s">
        <v>437</v>
      </c>
      <c r="D13" s="315">
        <f>D11/J11</f>
        <v>0.39270560603488336</v>
      </c>
      <c r="E13" s="315">
        <f>E11/K11</f>
        <v>0.71520618556701032</v>
      </c>
      <c r="F13" s="315">
        <f>F11/J11</f>
        <v>0.50325359849425655</v>
      </c>
      <c r="G13" s="315">
        <f>G11/K11</f>
        <v>0.15906894329896906</v>
      </c>
      <c r="H13" s="315">
        <f>H11/J11</f>
        <v>0.10404079547086016</v>
      </c>
      <c r="I13" s="315">
        <f>I11/K11</f>
        <v>0.12572487113402062</v>
      </c>
      <c r="J13" s="315">
        <f t="shared" ref="J13:K13" si="2">D13+F13+H13</f>
        <v>1</v>
      </c>
      <c r="K13" s="315">
        <f t="shared" si="2"/>
        <v>1</v>
      </c>
    </row>
    <row r="14" spans="1:13" ht="40.5" customHeight="1" x14ac:dyDescent="0.2">
      <c r="C14" s="314"/>
      <c r="D14" s="315" t="s">
        <v>438</v>
      </c>
      <c r="E14" s="315" t="s">
        <v>439</v>
      </c>
      <c r="F14" s="315" t="s">
        <v>440</v>
      </c>
      <c r="G14" s="315" t="s">
        <v>441</v>
      </c>
      <c r="H14" s="315" t="s">
        <v>442</v>
      </c>
      <c r="I14" s="315" t="s">
        <v>443</v>
      </c>
      <c r="J14" s="315"/>
      <c r="K14" s="315"/>
    </row>
    <row r="146" spans="3:6" x14ac:dyDescent="0.2">
      <c r="C146" s="299">
        <f>SUM(C7:C80)</f>
        <v>0</v>
      </c>
      <c r="D146" s="299">
        <f>SUM(D7:D80)</f>
        <v>7100623545.4632664</v>
      </c>
      <c r="E146" s="299">
        <f>SUM(E7:E80)</f>
        <v>17832.235824742267</v>
      </c>
      <c r="F146" s="299">
        <f>SUM(F7:F80)</f>
        <v>9099473742.9086132</v>
      </c>
    </row>
    <row r="147" spans="3:6" x14ac:dyDescent="0.2">
      <c r="C147" s="299">
        <f>SUM(C81:C85)</f>
        <v>0</v>
      </c>
      <c r="D147" s="299">
        <f t="shared" ref="D147:F147" si="3">SUM(D81:D85)</f>
        <v>0</v>
      </c>
      <c r="E147" s="299">
        <f t="shared" si="3"/>
        <v>0</v>
      </c>
      <c r="F147" s="299">
        <f t="shared" si="3"/>
        <v>0</v>
      </c>
    </row>
    <row r="148" spans="3:6" x14ac:dyDescent="0.2">
      <c r="C148" s="299">
        <f>SUM(C86:C142)</f>
        <v>0</v>
      </c>
      <c r="D148" s="299">
        <f t="shared" ref="D148:F148" si="4">SUM(D86:D142)</f>
        <v>0</v>
      </c>
      <c r="E148" s="299">
        <f t="shared" si="4"/>
        <v>0</v>
      </c>
      <c r="F148" s="299">
        <f t="shared" si="4"/>
        <v>0</v>
      </c>
    </row>
  </sheetData>
  <mergeCells count="14">
    <mergeCell ref="A7:A9"/>
    <mergeCell ref="A11:C11"/>
    <mergeCell ref="A12:C12"/>
    <mergeCell ref="J1:K1"/>
    <mergeCell ref="L1:M1"/>
    <mergeCell ref="B2:K2"/>
    <mergeCell ref="B3:K3"/>
    <mergeCell ref="A5:A6"/>
    <mergeCell ref="B5:B6"/>
    <mergeCell ref="C5:C6"/>
    <mergeCell ref="D5:E5"/>
    <mergeCell ref="F5:G5"/>
    <mergeCell ref="H5:I5"/>
    <mergeCell ref="J5:K5"/>
  </mergeCells>
  <printOptions horizontalCentered="1"/>
  <pageMargins left="0.98425196850393704" right="0.39370078740157483" top="0.39370078740157483" bottom="0.39370078740157483" header="0" footer="0"/>
  <pageSetup paperSize="9" scale="9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W147"/>
  <sheetViews>
    <sheetView view="pageBreakPreview" zoomScale="70" zoomScaleNormal="70" zoomScaleSheetLayoutView="70" workbookViewId="0">
      <pane xSplit="1" ySplit="6" topLeftCell="B7" activePane="bottomRight" state="frozen"/>
      <selection activeCell="K26" sqref="K26:L27"/>
      <selection pane="topRight" activeCell="K26" sqref="K26:L27"/>
      <selection pane="bottomLeft" activeCell="K26" sqref="K26:L27"/>
      <selection pane="bottomRight" activeCell="D7" sqref="D7:D11"/>
    </sheetView>
  </sheetViews>
  <sheetFormatPr defaultRowHeight="12.75" x14ac:dyDescent="0.2"/>
  <cols>
    <col min="1" max="1" width="16.5703125" style="1" customWidth="1"/>
    <col min="2" max="2" width="5.140625" style="1" customWidth="1"/>
    <col min="3" max="3" width="31.7109375" style="319" customWidth="1"/>
    <col min="4" max="4" width="8.5703125" style="319" customWidth="1"/>
    <col min="5" max="5" width="9" style="343" customWidth="1"/>
    <col min="6" max="6" width="12" style="319" customWidth="1"/>
    <col min="7" max="7" width="12.7109375" style="320" customWidth="1"/>
    <col min="8" max="8" width="8.140625" style="319" customWidth="1"/>
    <col min="9" max="9" width="7.28515625" style="343" customWidth="1"/>
    <col min="10" max="12" width="8.85546875" style="1"/>
    <col min="13" max="13" width="12.42578125" style="1" customWidth="1"/>
    <col min="14" max="17" width="8.85546875" style="1"/>
    <col min="18" max="19" width="13.140625" style="1" bestFit="1" customWidth="1"/>
    <col min="20" max="21" width="8.85546875" style="1"/>
    <col min="22" max="22" width="15.5703125" style="1" customWidth="1"/>
    <col min="23" max="23" width="16.85546875" style="1" customWidth="1"/>
    <col min="24" max="233" width="8.85546875" style="1"/>
    <col min="234" max="234" width="10.5703125" style="1" customWidth="1"/>
    <col min="235" max="235" width="5.140625" style="1" customWidth="1"/>
    <col min="236" max="236" width="20.42578125" style="1" customWidth="1"/>
    <col min="237" max="237" width="7.28515625" style="1" customWidth="1"/>
    <col min="238" max="238" width="8.5703125" style="1" customWidth="1"/>
    <col min="239" max="239" width="9.42578125" style="1" customWidth="1"/>
    <col min="240" max="240" width="13.28515625" style="1" customWidth="1"/>
    <col min="241" max="242" width="5.85546875" style="1" customWidth="1"/>
    <col min="243" max="243" width="7.42578125" style="1" customWidth="1"/>
    <col min="244" max="244" width="7.28515625" style="1" customWidth="1"/>
    <col min="245" max="245" width="9.42578125" style="1" customWidth="1"/>
    <col min="246" max="246" width="13.28515625" style="1" customWidth="1"/>
    <col min="247" max="248" width="5.85546875" style="1" customWidth="1"/>
    <col min="249" max="251" width="9.5703125" style="1" customWidth="1"/>
    <col min="252" max="252" width="9.7109375" style="1" customWidth="1"/>
    <col min="253" max="253" width="10.5703125" style="1" customWidth="1"/>
    <col min="254" max="254" width="9.5703125" style="1" customWidth="1"/>
    <col min="255" max="489" width="8.85546875" style="1"/>
    <col min="490" max="490" width="10.5703125" style="1" customWidth="1"/>
    <col min="491" max="491" width="5.140625" style="1" customWidth="1"/>
    <col min="492" max="492" width="20.42578125" style="1" customWidth="1"/>
    <col min="493" max="493" width="7.28515625" style="1" customWidth="1"/>
    <col min="494" max="494" width="8.5703125" style="1" customWidth="1"/>
    <col min="495" max="495" width="9.42578125" style="1" customWidth="1"/>
    <col min="496" max="496" width="13.28515625" style="1" customWidth="1"/>
    <col min="497" max="498" width="5.85546875" style="1" customWidth="1"/>
    <col min="499" max="499" width="7.42578125" style="1" customWidth="1"/>
    <col min="500" max="500" width="7.28515625" style="1" customWidth="1"/>
    <col min="501" max="501" width="9.42578125" style="1" customWidth="1"/>
    <col min="502" max="502" width="13.28515625" style="1" customWidth="1"/>
    <col min="503" max="504" width="5.85546875" style="1" customWidth="1"/>
    <col min="505" max="507" width="9.5703125" style="1" customWidth="1"/>
    <col min="508" max="508" width="9.7109375" style="1" customWidth="1"/>
    <col min="509" max="509" width="10.5703125" style="1" customWidth="1"/>
    <col min="510" max="510" width="9.5703125" style="1" customWidth="1"/>
    <col min="511" max="745" width="8.85546875" style="1"/>
    <col min="746" max="746" width="10.5703125" style="1" customWidth="1"/>
    <col min="747" max="747" width="5.140625" style="1" customWidth="1"/>
    <col min="748" max="748" width="20.42578125" style="1" customWidth="1"/>
    <col min="749" max="749" width="7.28515625" style="1" customWidth="1"/>
    <col min="750" max="750" width="8.5703125" style="1" customWidth="1"/>
    <col min="751" max="751" width="9.42578125" style="1" customWidth="1"/>
    <col min="752" max="752" width="13.28515625" style="1" customWidth="1"/>
    <col min="753" max="754" width="5.85546875" style="1" customWidth="1"/>
    <col min="755" max="755" width="7.42578125" style="1" customWidth="1"/>
    <col min="756" max="756" width="7.28515625" style="1" customWidth="1"/>
    <col min="757" max="757" width="9.42578125" style="1" customWidth="1"/>
    <col min="758" max="758" width="13.28515625" style="1" customWidth="1"/>
    <col min="759" max="760" width="5.85546875" style="1" customWidth="1"/>
    <col min="761" max="763" width="9.5703125" style="1" customWidth="1"/>
    <col min="764" max="764" width="9.7109375" style="1" customWidth="1"/>
    <col min="765" max="765" width="10.5703125" style="1" customWidth="1"/>
    <col min="766" max="766" width="9.5703125" style="1" customWidth="1"/>
    <col min="767" max="1001" width="8.85546875" style="1"/>
    <col min="1002" max="1002" width="10.5703125" style="1" customWidth="1"/>
    <col min="1003" max="1003" width="5.140625" style="1" customWidth="1"/>
    <col min="1004" max="1004" width="20.42578125" style="1" customWidth="1"/>
    <col min="1005" max="1005" width="7.28515625" style="1" customWidth="1"/>
    <col min="1006" max="1006" width="8.5703125" style="1" customWidth="1"/>
    <col min="1007" max="1007" width="9.42578125" style="1" customWidth="1"/>
    <col min="1008" max="1008" width="13.28515625" style="1" customWidth="1"/>
    <col min="1009" max="1010" width="5.85546875" style="1" customWidth="1"/>
    <col min="1011" max="1011" width="7.42578125" style="1" customWidth="1"/>
    <col min="1012" max="1012" width="7.28515625" style="1" customWidth="1"/>
    <col min="1013" max="1013" width="9.42578125" style="1" customWidth="1"/>
    <col min="1014" max="1014" width="13.28515625" style="1" customWidth="1"/>
    <col min="1015" max="1016" width="5.85546875" style="1" customWidth="1"/>
    <col min="1017" max="1019" width="9.5703125" style="1" customWidth="1"/>
    <col min="1020" max="1020" width="9.7109375" style="1" customWidth="1"/>
    <col min="1021" max="1021" width="10.5703125" style="1" customWidth="1"/>
    <col min="1022" max="1022" width="9.5703125" style="1" customWidth="1"/>
    <col min="1023" max="1257" width="8.85546875" style="1"/>
    <col min="1258" max="1258" width="10.5703125" style="1" customWidth="1"/>
    <col min="1259" max="1259" width="5.140625" style="1" customWidth="1"/>
    <col min="1260" max="1260" width="20.42578125" style="1" customWidth="1"/>
    <col min="1261" max="1261" width="7.28515625" style="1" customWidth="1"/>
    <col min="1262" max="1262" width="8.5703125" style="1" customWidth="1"/>
    <col min="1263" max="1263" width="9.42578125" style="1" customWidth="1"/>
    <col min="1264" max="1264" width="13.28515625" style="1" customWidth="1"/>
    <col min="1265" max="1266" width="5.85546875" style="1" customWidth="1"/>
    <col min="1267" max="1267" width="7.42578125" style="1" customWidth="1"/>
    <col min="1268" max="1268" width="7.28515625" style="1" customWidth="1"/>
    <col min="1269" max="1269" width="9.42578125" style="1" customWidth="1"/>
    <col min="1270" max="1270" width="13.28515625" style="1" customWidth="1"/>
    <col min="1271" max="1272" width="5.85546875" style="1" customWidth="1"/>
    <col min="1273" max="1275" width="9.5703125" style="1" customWidth="1"/>
    <col min="1276" max="1276" width="9.7109375" style="1" customWidth="1"/>
    <col min="1277" max="1277" width="10.5703125" style="1" customWidth="1"/>
    <col min="1278" max="1278" width="9.5703125" style="1" customWidth="1"/>
    <col min="1279" max="1513" width="8.85546875" style="1"/>
    <col min="1514" max="1514" width="10.5703125" style="1" customWidth="1"/>
    <col min="1515" max="1515" width="5.140625" style="1" customWidth="1"/>
    <col min="1516" max="1516" width="20.42578125" style="1" customWidth="1"/>
    <col min="1517" max="1517" width="7.28515625" style="1" customWidth="1"/>
    <col min="1518" max="1518" width="8.5703125" style="1" customWidth="1"/>
    <col min="1519" max="1519" width="9.42578125" style="1" customWidth="1"/>
    <col min="1520" max="1520" width="13.28515625" style="1" customWidth="1"/>
    <col min="1521" max="1522" width="5.85546875" style="1" customWidth="1"/>
    <col min="1523" max="1523" width="7.42578125" style="1" customWidth="1"/>
    <col min="1524" max="1524" width="7.28515625" style="1" customWidth="1"/>
    <col min="1525" max="1525" width="9.42578125" style="1" customWidth="1"/>
    <col min="1526" max="1526" width="13.28515625" style="1" customWidth="1"/>
    <col min="1527" max="1528" width="5.85546875" style="1" customWidth="1"/>
    <col min="1529" max="1531" width="9.5703125" style="1" customWidth="1"/>
    <col min="1532" max="1532" width="9.7109375" style="1" customWidth="1"/>
    <col min="1533" max="1533" width="10.5703125" style="1" customWidth="1"/>
    <col min="1534" max="1534" width="9.5703125" style="1" customWidth="1"/>
    <col min="1535" max="1769" width="8.85546875" style="1"/>
    <col min="1770" max="1770" width="10.5703125" style="1" customWidth="1"/>
    <col min="1771" max="1771" width="5.140625" style="1" customWidth="1"/>
    <col min="1772" max="1772" width="20.42578125" style="1" customWidth="1"/>
    <col min="1773" max="1773" width="7.28515625" style="1" customWidth="1"/>
    <col min="1774" max="1774" width="8.5703125" style="1" customWidth="1"/>
    <col min="1775" max="1775" width="9.42578125" style="1" customWidth="1"/>
    <col min="1776" max="1776" width="13.28515625" style="1" customWidth="1"/>
    <col min="1777" max="1778" width="5.85546875" style="1" customWidth="1"/>
    <col min="1779" max="1779" width="7.42578125" style="1" customWidth="1"/>
    <col min="1780" max="1780" width="7.28515625" style="1" customWidth="1"/>
    <col min="1781" max="1781" width="9.42578125" style="1" customWidth="1"/>
    <col min="1782" max="1782" width="13.28515625" style="1" customWidth="1"/>
    <col min="1783" max="1784" width="5.85546875" style="1" customWidth="1"/>
    <col min="1785" max="1787" width="9.5703125" style="1" customWidth="1"/>
    <col min="1788" max="1788" width="9.7109375" style="1" customWidth="1"/>
    <col min="1789" max="1789" width="10.5703125" style="1" customWidth="1"/>
    <col min="1790" max="1790" width="9.5703125" style="1" customWidth="1"/>
    <col min="1791" max="2025" width="8.85546875" style="1"/>
    <col min="2026" max="2026" width="10.5703125" style="1" customWidth="1"/>
    <col min="2027" max="2027" width="5.140625" style="1" customWidth="1"/>
    <col min="2028" max="2028" width="20.42578125" style="1" customWidth="1"/>
    <col min="2029" max="2029" width="7.28515625" style="1" customWidth="1"/>
    <col min="2030" max="2030" width="8.5703125" style="1" customWidth="1"/>
    <col min="2031" max="2031" width="9.42578125" style="1" customWidth="1"/>
    <col min="2032" max="2032" width="13.28515625" style="1" customWidth="1"/>
    <col min="2033" max="2034" width="5.85546875" style="1" customWidth="1"/>
    <col min="2035" max="2035" width="7.42578125" style="1" customWidth="1"/>
    <col min="2036" max="2036" width="7.28515625" style="1" customWidth="1"/>
    <col min="2037" max="2037" width="9.42578125" style="1" customWidth="1"/>
    <col min="2038" max="2038" width="13.28515625" style="1" customWidth="1"/>
    <col min="2039" max="2040" width="5.85546875" style="1" customWidth="1"/>
    <col min="2041" max="2043" width="9.5703125" style="1" customWidth="1"/>
    <col min="2044" max="2044" width="9.7109375" style="1" customWidth="1"/>
    <col min="2045" max="2045" width="10.5703125" style="1" customWidth="1"/>
    <col min="2046" max="2046" width="9.5703125" style="1" customWidth="1"/>
    <col min="2047" max="2281" width="8.85546875" style="1"/>
    <col min="2282" max="2282" width="10.5703125" style="1" customWidth="1"/>
    <col min="2283" max="2283" width="5.140625" style="1" customWidth="1"/>
    <col min="2284" max="2284" width="20.42578125" style="1" customWidth="1"/>
    <col min="2285" max="2285" width="7.28515625" style="1" customWidth="1"/>
    <col min="2286" max="2286" width="8.5703125" style="1" customWidth="1"/>
    <col min="2287" max="2287" width="9.42578125" style="1" customWidth="1"/>
    <col min="2288" max="2288" width="13.28515625" style="1" customWidth="1"/>
    <col min="2289" max="2290" width="5.85546875" style="1" customWidth="1"/>
    <col min="2291" max="2291" width="7.42578125" style="1" customWidth="1"/>
    <col min="2292" max="2292" width="7.28515625" style="1" customWidth="1"/>
    <col min="2293" max="2293" width="9.42578125" style="1" customWidth="1"/>
    <col min="2294" max="2294" width="13.28515625" style="1" customWidth="1"/>
    <col min="2295" max="2296" width="5.85546875" style="1" customWidth="1"/>
    <col min="2297" max="2299" width="9.5703125" style="1" customWidth="1"/>
    <col min="2300" max="2300" width="9.7109375" style="1" customWidth="1"/>
    <col min="2301" max="2301" width="10.5703125" style="1" customWidth="1"/>
    <col min="2302" max="2302" width="9.5703125" style="1" customWidth="1"/>
    <col min="2303" max="2537" width="8.85546875" style="1"/>
    <col min="2538" max="2538" width="10.5703125" style="1" customWidth="1"/>
    <col min="2539" max="2539" width="5.140625" style="1" customWidth="1"/>
    <col min="2540" max="2540" width="20.42578125" style="1" customWidth="1"/>
    <col min="2541" max="2541" width="7.28515625" style="1" customWidth="1"/>
    <col min="2542" max="2542" width="8.5703125" style="1" customWidth="1"/>
    <col min="2543" max="2543" width="9.42578125" style="1" customWidth="1"/>
    <col min="2544" max="2544" width="13.28515625" style="1" customWidth="1"/>
    <col min="2545" max="2546" width="5.85546875" style="1" customWidth="1"/>
    <col min="2547" max="2547" width="7.42578125" style="1" customWidth="1"/>
    <col min="2548" max="2548" width="7.28515625" style="1" customWidth="1"/>
    <col min="2549" max="2549" width="9.42578125" style="1" customWidth="1"/>
    <col min="2550" max="2550" width="13.28515625" style="1" customWidth="1"/>
    <col min="2551" max="2552" width="5.85546875" style="1" customWidth="1"/>
    <col min="2553" max="2555" width="9.5703125" style="1" customWidth="1"/>
    <col min="2556" max="2556" width="9.7109375" style="1" customWidth="1"/>
    <col min="2557" max="2557" width="10.5703125" style="1" customWidth="1"/>
    <col min="2558" max="2558" width="9.5703125" style="1" customWidth="1"/>
    <col min="2559" max="2793" width="8.85546875" style="1"/>
    <col min="2794" max="2794" width="10.5703125" style="1" customWidth="1"/>
    <col min="2795" max="2795" width="5.140625" style="1" customWidth="1"/>
    <col min="2796" max="2796" width="20.42578125" style="1" customWidth="1"/>
    <col min="2797" max="2797" width="7.28515625" style="1" customWidth="1"/>
    <col min="2798" max="2798" width="8.5703125" style="1" customWidth="1"/>
    <col min="2799" max="2799" width="9.42578125" style="1" customWidth="1"/>
    <col min="2800" max="2800" width="13.28515625" style="1" customWidth="1"/>
    <col min="2801" max="2802" width="5.85546875" style="1" customWidth="1"/>
    <col min="2803" max="2803" width="7.42578125" style="1" customWidth="1"/>
    <col min="2804" max="2804" width="7.28515625" style="1" customWidth="1"/>
    <col min="2805" max="2805" width="9.42578125" style="1" customWidth="1"/>
    <col min="2806" max="2806" width="13.28515625" style="1" customWidth="1"/>
    <col min="2807" max="2808" width="5.85546875" style="1" customWidth="1"/>
    <col min="2809" max="2811" width="9.5703125" style="1" customWidth="1"/>
    <col min="2812" max="2812" width="9.7109375" style="1" customWidth="1"/>
    <col min="2813" max="2813" width="10.5703125" style="1" customWidth="1"/>
    <col min="2814" max="2814" width="9.5703125" style="1" customWidth="1"/>
    <col min="2815" max="3049" width="8.85546875" style="1"/>
    <col min="3050" max="3050" width="10.5703125" style="1" customWidth="1"/>
    <col min="3051" max="3051" width="5.140625" style="1" customWidth="1"/>
    <col min="3052" max="3052" width="20.42578125" style="1" customWidth="1"/>
    <col min="3053" max="3053" width="7.28515625" style="1" customWidth="1"/>
    <col min="3054" max="3054" width="8.5703125" style="1" customWidth="1"/>
    <col min="3055" max="3055" width="9.42578125" style="1" customWidth="1"/>
    <col min="3056" max="3056" width="13.28515625" style="1" customWidth="1"/>
    <col min="3057" max="3058" width="5.85546875" style="1" customWidth="1"/>
    <col min="3059" max="3059" width="7.42578125" style="1" customWidth="1"/>
    <col min="3060" max="3060" width="7.28515625" style="1" customWidth="1"/>
    <col min="3061" max="3061" width="9.42578125" style="1" customWidth="1"/>
    <col min="3062" max="3062" width="13.28515625" style="1" customWidth="1"/>
    <col min="3063" max="3064" width="5.85546875" style="1" customWidth="1"/>
    <col min="3065" max="3067" width="9.5703125" style="1" customWidth="1"/>
    <col min="3068" max="3068" width="9.7109375" style="1" customWidth="1"/>
    <col min="3069" max="3069" width="10.5703125" style="1" customWidth="1"/>
    <col min="3070" max="3070" width="9.5703125" style="1" customWidth="1"/>
    <col min="3071" max="3305" width="8.85546875" style="1"/>
    <col min="3306" max="3306" width="10.5703125" style="1" customWidth="1"/>
    <col min="3307" max="3307" width="5.140625" style="1" customWidth="1"/>
    <col min="3308" max="3308" width="20.42578125" style="1" customWidth="1"/>
    <col min="3309" max="3309" width="7.28515625" style="1" customWidth="1"/>
    <col min="3310" max="3310" width="8.5703125" style="1" customWidth="1"/>
    <col min="3311" max="3311" width="9.42578125" style="1" customWidth="1"/>
    <col min="3312" max="3312" width="13.28515625" style="1" customWidth="1"/>
    <col min="3313" max="3314" width="5.85546875" style="1" customWidth="1"/>
    <col min="3315" max="3315" width="7.42578125" style="1" customWidth="1"/>
    <col min="3316" max="3316" width="7.28515625" style="1" customWidth="1"/>
    <col min="3317" max="3317" width="9.42578125" style="1" customWidth="1"/>
    <col min="3318" max="3318" width="13.28515625" style="1" customWidth="1"/>
    <col min="3319" max="3320" width="5.85546875" style="1" customWidth="1"/>
    <col min="3321" max="3323" width="9.5703125" style="1" customWidth="1"/>
    <col min="3324" max="3324" width="9.7109375" style="1" customWidth="1"/>
    <col min="3325" max="3325" width="10.5703125" style="1" customWidth="1"/>
    <col min="3326" max="3326" width="9.5703125" style="1" customWidth="1"/>
    <col min="3327" max="3561" width="8.85546875" style="1"/>
    <col min="3562" max="3562" width="10.5703125" style="1" customWidth="1"/>
    <col min="3563" max="3563" width="5.140625" style="1" customWidth="1"/>
    <col min="3564" max="3564" width="20.42578125" style="1" customWidth="1"/>
    <col min="3565" max="3565" width="7.28515625" style="1" customWidth="1"/>
    <col min="3566" max="3566" width="8.5703125" style="1" customWidth="1"/>
    <col min="3567" max="3567" width="9.42578125" style="1" customWidth="1"/>
    <col min="3568" max="3568" width="13.28515625" style="1" customWidth="1"/>
    <col min="3569" max="3570" width="5.85546875" style="1" customWidth="1"/>
    <col min="3571" max="3571" width="7.42578125" style="1" customWidth="1"/>
    <col min="3572" max="3572" width="7.28515625" style="1" customWidth="1"/>
    <col min="3573" max="3573" width="9.42578125" style="1" customWidth="1"/>
    <col min="3574" max="3574" width="13.28515625" style="1" customWidth="1"/>
    <col min="3575" max="3576" width="5.85546875" style="1" customWidth="1"/>
    <col min="3577" max="3579" width="9.5703125" style="1" customWidth="1"/>
    <col min="3580" max="3580" width="9.7109375" style="1" customWidth="1"/>
    <col min="3581" max="3581" width="10.5703125" style="1" customWidth="1"/>
    <col min="3582" max="3582" width="9.5703125" style="1" customWidth="1"/>
    <col min="3583" max="3817" width="8.85546875" style="1"/>
    <col min="3818" max="3818" width="10.5703125" style="1" customWidth="1"/>
    <col min="3819" max="3819" width="5.140625" style="1" customWidth="1"/>
    <col min="3820" max="3820" width="20.42578125" style="1" customWidth="1"/>
    <col min="3821" max="3821" width="7.28515625" style="1" customWidth="1"/>
    <col min="3822" max="3822" width="8.5703125" style="1" customWidth="1"/>
    <col min="3823" max="3823" width="9.42578125" style="1" customWidth="1"/>
    <col min="3824" max="3824" width="13.28515625" style="1" customWidth="1"/>
    <col min="3825" max="3826" width="5.85546875" style="1" customWidth="1"/>
    <col min="3827" max="3827" width="7.42578125" style="1" customWidth="1"/>
    <col min="3828" max="3828" width="7.28515625" style="1" customWidth="1"/>
    <col min="3829" max="3829" width="9.42578125" style="1" customWidth="1"/>
    <col min="3830" max="3830" width="13.28515625" style="1" customWidth="1"/>
    <col min="3831" max="3832" width="5.85546875" style="1" customWidth="1"/>
    <col min="3833" max="3835" width="9.5703125" style="1" customWidth="1"/>
    <col min="3836" max="3836" width="9.7109375" style="1" customWidth="1"/>
    <col min="3837" max="3837" width="10.5703125" style="1" customWidth="1"/>
    <col min="3838" max="3838" width="9.5703125" style="1" customWidth="1"/>
    <col min="3839" max="4073" width="8.85546875" style="1"/>
    <col min="4074" max="4074" width="10.5703125" style="1" customWidth="1"/>
    <col min="4075" max="4075" width="5.140625" style="1" customWidth="1"/>
    <col min="4076" max="4076" width="20.42578125" style="1" customWidth="1"/>
    <col min="4077" max="4077" width="7.28515625" style="1" customWidth="1"/>
    <col min="4078" max="4078" width="8.5703125" style="1" customWidth="1"/>
    <col min="4079" max="4079" width="9.42578125" style="1" customWidth="1"/>
    <col min="4080" max="4080" width="13.28515625" style="1" customWidth="1"/>
    <col min="4081" max="4082" width="5.85546875" style="1" customWidth="1"/>
    <col min="4083" max="4083" width="7.42578125" style="1" customWidth="1"/>
    <col min="4084" max="4084" width="7.28515625" style="1" customWidth="1"/>
    <col min="4085" max="4085" width="9.42578125" style="1" customWidth="1"/>
    <col min="4086" max="4086" width="13.28515625" style="1" customWidth="1"/>
    <col min="4087" max="4088" width="5.85546875" style="1" customWidth="1"/>
    <col min="4089" max="4091" width="9.5703125" style="1" customWidth="1"/>
    <col min="4092" max="4092" width="9.7109375" style="1" customWidth="1"/>
    <col min="4093" max="4093" width="10.5703125" style="1" customWidth="1"/>
    <col min="4094" max="4094" width="9.5703125" style="1" customWidth="1"/>
    <col min="4095" max="4329" width="8.85546875" style="1"/>
    <col min="4330" max="4330" width="10.5703125" style="1" customWidth="1"/>
    <col min="4331" max="4331" width="5.140625" style="1" customWidth="1"/>
    <col min="4332" max="4332" width="20.42578125" style="1" customWidth="1"/>
    <col min="4333" max="4333" width="7.28515625" style="1" customWidth="1"/>
    <col min="4334" max="4334" width="8.5703125" style="1" customWidth="1"/>
    <col min="4335" max="4335" width="9.42578125" style="1" customWidth="1"/>
    <col min="4336" max="4336" width="13.28515625" style="1" customWidth="1"/>
    <col min="4337" max="4338" width="5.85546875" style="1" customWidth="1"/>
    <col min="4339" max="4339" width="7.42578125" style="1" customWidth="1"/>
    <col min="4340" max="4340" width="7.28515625" style="1" customWidth="1"/>
    <col min="4341" max="4341" width="9.42578125" style="1" customWidth="1"/>
    <col min="4342" max="4342" width="13.28515625" style="1" customWidth="1"/>
    <col min="4343" max="4344" width="5.85546875" style="1" customWidth="1"/>
    <col min="4345" max="4347" width="9.5703125" style="1" customWidth="1"/>
    <col min="4348" max="4348" width="9.7109375" style="1" customWidth="1"/>
    <col min="4349" max="4349" width="10.5703125" style="1" customWidth="1"/>
    <col min="4350" max="4350" width="9.5703125" style="1" customWidth="1"/>
    <col min="4351" max="4585" width="8.85546875" style="1"/>
    <col min="4586" max="4586" width="10.5703125" style="1" customWidth="1"/>
    <col min="4587" max="4587" width="5.140625" style="1" customWidth="1"/>
    <col min="4588" max="4588" width="20.42578125" style="1" customWidth="1"/>
    <col min="4589" max="4589" width="7.28515625" style="1" customWidth="1"/>
    <col min="4590" max="4590" width="8.5703125" style="1" customWidth="1"/>
    <col min="4591" max="4591" width="9.42578125" style="1" customWidth="1"/>
    <col min="4592" max="4592" width="13.28515625" style="1" customWidth="1"/>
    <col min="4593" max="4594" width="5.85546875" style="1" customWidth="1"/>
    <col min="4595" max="4595" width="7.42578125" style="1" customWidth="1"/>
    <col min="4596" max="4596" width="7.28515625" style="1" customWidth="1"/>
    <col min="4597" max="4597" width="9.42578125" style="1" customWidth="1"/>
    <col min="4598" max="4598" width="13.28515625" style="1" customWidth="1"/>
    <col min="4599" max="4600" width="5.85546875" style="1" customWidth="1"/>
    <col min="4601" max="4603" width="9.5703125" style="1" customWidth="1"/>
    <col min="4604" max="4604" width="9.7109375" style="1" customWidth="1"/>
    <col min="4605" max="4605" width="10.5703125" style="1" customWidth="1"/>
    <col min="4606" max="4606" width="9.5703125" style="1" customWidth="1"/>
    <col min="4607" max="4841" width="8.85546875" style="1"/>
    <col min="4842" max="4842" width="10.5703125" style="1" customWidth="1"/>
    <col min="4843" max="4843" width="5.140625" style="1" customWidth="1"/>
    <col min="4844" max="4844" width="20.42578125" style="1" customWidth="1"/>
    <col min="4845" max="4845" width="7.28515625" style="1" customWidth="1"/>
    <col min="4846" max="4846" width="8.5703125" style="1" customWidth="1"/>
    <col min="4847" max="4847" width="9.42578125" style="1" customWidth="1"/>
    <col min="4848" max="4848" width="13.28515625" style="1" customWidth="1"/>
    <col min="4849" max="4850" width="5.85546875" style="1" customWidth="1"/>
    <col min="4851" max="4851" width="7.42578125" style="1" customWidth="1"/>
    <col min="4852" max="4852" width="7.28515625" style="1" customWidth="1"/>
    <col min="4853" max="4853" width="9.42578125" style="1" customWidth="1"/>
    <col min="4854" max="4854" width="13.28515625" style="1" customWidth="1"/>
    <col min="4855" max="4856" width="5.85546875" style="1" customWidth="1"/>
    <col min="4857" max="4859" width="9.5703125" style="1" customWidth="1"/>
    <col min="4860" max="4860" width="9.7109375" style="1" customWidth="1"/>
    <col min="4861" max="4861" width="10.5703125" style="1" customWidth="1"/>
    <col min="4862" max="4862" width="9.5703125" style="1" customWidth="1"/>
    <col min="4863" max="5097" width="8.85546875" style="1"/>
    <col min="5098" max="5098" width="10.5703125" style="1" customWidth="1"/>
    <col min="5099" max="5099" width="5.140625" style="1" customWidth="1"/>
    <col min="5100" max="5100" width="20.42578125" style="1" customWidth="1"/>
    <col min="5101" max="5101" width="7.28515625" style="1" customWidth="1"/>
    <col min="5102" max="5102" width="8.5703125" style="1" customWidth="1"/>
    <col min="5103" max="5103" width="9.42578125" style="1" customWidth="1"/>
    <col min="5104" max="5104" width="13.28515625" style="1" customWidth="1"/>
    <col min="5105" max="5106" width="5.85546875" style="1" customWidth="1"/>
    <col min="5107" max="5107" width="7.42578125" style="1" customWidth="1"/>
    <col min="5108" max="5108" width="7.28515625" style="1" customWidth="1"/>
    <col min="5109" max="5109" width="9.42578125" style="1" customWidth="1"/>
    <col min="5110" max="5110" width="13.28515625" style="1" customWidth="1"/>
    <col min="5111" max="5112" width="5.85546875" style="1" customWidth="1"/>
    <col min="5113" max="5115" width="9.5703125" style="1" customWidth="1"/>
    <col min="5116" max="5116" width="9.7109375" style="1" customWidth="1"/>
    <col min="5117" max="5117" width="10.5703125" style="1" customWidth="1"/>
    <col min="5118" max="5118" width="9.5703125" style="1" customWidth="1"/>
    <col min="5119" max="5353" width="8.85546875" style="1"/>
    <col min="5354" max="5354" width="10.5703125" style="1" customWidth="1"/>
    <col min="5355" max="5355" width="5.140625" style="1" customWidth="1"/>
    <col min="5356" max="5356" width="20.42578125" style="1" customWidth="1"/>
    <col min="5357" max="5357" width="7.28515625" style="1" customWidth="1"/>
    <col min="5358" max="5358" width="8.5703125" style="1" customWidth="1"/>
    <col min="5359" max="5359" width="9.42578125" style="1" customWidth="1"/>
    <col min="5360" max="5360" width="13.28515625" style="1" customWidth="1"/>
    <col min="5361" max="5362" width="5.85546875" style="1" customWidth="1"/>
    <col min="5363" max="5363" width="7.42578125" style="1" customWidth="1"/>
    <col min="5364" max="5364" width="7.28515625" style="1" customWidth="1"/>
    <col min="5365" max="5365" width="9.42578125" style="1" customWidth="1"/>
    <col min="5366" max="5366" width="13.28515625" style="1" customWidth="1"/>
    <col min="5367" max="5368" width="5.85546875" style="1" customWidth="1"/>
    <col min="5369" max="5371" width="9.5703125" style="1" customWidth="1"/>
    <col min="5372" max="5372" width="9.7109375" style="1" customWidth="1"/>
    <col min="5373" max="5373" width="10.5703125" style="1" customWidth="1"/>
    <col min="5374" max="5374" width="9.5703125" style="1" customWidth="1"/>
    <col min="5375" max="5609" width="8.85546875" style="1"/>
    <col min="5610" max="5610" width="10.5703125" style="1" customWidth="1"/>
    <col min="5611" max="5611" width="5.140625" style="1" customWidth="1"/>
    <col min="5612" max="5612" width="20.42578125" style="1" customWidth="1"/>
    <col min="5613" max="5613" width="7.28515625" style="1" customWidth="1"/>
    <col min="5614" max="5614" width="8.5703125" style="1" customWidth="1"/>
    <col min="5615" max="5615" width="9.42578125" style="1" customWidth="1"/>
    <col min="5616" max="5616" width="13.28515625" style="1" customWidth="1"/>
    <col min="5617" max="5618" width="5.85546875" style="1" customWidth="1"/>
    <col min="5619" max="5619" width="7.42578125" style="1" customWidth="1"/>
    <col min="5620" max="5620" width="7.28515625" style="1" customWidth="1"/>
    <col min="5621" max="5621" width="9.42578125" style="1" customWidth="1"/>
    <col min="5622" max="5622" width="13.28515625" style="1" customWidth="1"/>
    <col min="5623" max="5624" width="5.85546875" style="1" customWidth="1"/>
    <col min="5625" max="5627" width="9.5703125" style="1" customWidth="1"/>
    <col min="5628" max="5628" width="9.7109375" style="1" customWidth="1"/>
    <col min="5629" max="5629" width="10.5703125" style="1" customWidth="1"/>
    <col min="5630" max="5630" width="9.5703125" style="1" customWidth="1"/>
    <col min="5631" max="5865" width="8.85546875" style="1"/>
    <col min="5866" max="5866" width="10.5703125" style="1" customWidth="1"/>
    <col min="5867" max="5867" width="5.140625" style="1" customWidth="1"/>
    <col min="5868" max="5868" width="20.42578125" style="1" customWidth="1"/>
    <col min="5869" max="5869" width="7.28515625" style="1" customWidth="1"/>
    <col min="5870" max="5870" width="8.5703125" style="1" customWidth="1"/>
    <col min="5871" max="5871" width="9.42578125" style="1" customWidth="1"/>
    <col min="5872" max="5872" width="13.28515625" style="1" customWidth="1"/>
    <col min="5873" max="5874" width="5.85546875" style="1" customWidth="1"/>
    <col min="5875" max="5875" width="7.42578125" style="1" customWidth="1"/>
    <col min="5876" max="5876" width="7.28515625" style="1" customWidth="1"/>
    <col min="5877" max="5877" width="9.42578125" style="1" customWidth="1"/>
    <col min="5878" max="5878" width="13.28515625" style="1" customWidth="1"/>
    <col min="5879" max="5880" width="5.85546875" style="1" customWidth="1"/>
    <col min="5881" max="5883" width="9.5703125" style="1" customWidth="1"/>
    <col min="5884" max="5884" width="9.7109375" style="1" customWidth="1"/>
    <col min="5885" max="5885" width="10.5703125" style="1" customWidth="1"/>
    <col min="5886" max="5886" width="9.5703125" style="1" customWidth="1"/>
    <col min="5887" max="6121" width="8.85546875" style="1"/>
    <col min="6122" max="6122" width="10.5703125" style="1" customWidth="1"/>
    <col min="6123" max="6123" width="5.140625" style="1" customWidth="1"/>
    <col min="6124" max="6124" width="20.42578125" style="1" customWidth="1"/>
    <col min="6125" max="6125" width="7.28515625" style="1" customWidth="1"/>
    <col min="6126" max="6126" width="8.5703125" style="1" customWidth="1"/>
    <col min="6127" max="6127" width="9.42578125" style="1" customWidth="1"/>
    <col min="6128" max="6128" width="13.28515625" style="1" customWidth="1"/>
    <col min="6129" max="6130" width="5.85546875" style="1" customWidth="1"/>
    <col min="6131" max="6131" width="7.42578125" style="1" customWidth="1"/>
    <col min="6132" max="6132" width="7.28515625" style="1" customWidth="1"/>
    <col min="6133" max="6133" width="9.42578125" style="1" customWidth="1"/>
    <col min="6134" max="6134" width="13.28515625" style="1" customWidth="1"/>
    <col min="6135" max="6136" width="5.85546875" style="1" customWidth="1"/>
    <col min="6137" max="6139" width="9.5703125" style="1" customWidth="1"/>
    <col min="6140" max="6140" width="9.7109375" style="1" customWidth="1"/>
    <col min="6141" max="6141" width="10.5703125" style="1" customWidth="1"/>
    <col min="6142" max="6142" width="9.5703125" style="1" customWidth="1"/>
    <col min="6143" max="6377" width="8.85546875" style="1"/>
    <col min="6378" max="6378" width="10.5703125" style="1" customWidth="1"/>
    <col min="6379" max="6379" width="5.140625" style="1" customWidth="1"/>
    <col min="6380" max="6380" width="20.42578125" style="1" customWidth="1"/>
    <col min="6381" max="6381" width="7.28515625" style="1" customWidth="1"/>
    <col min="6382" max="6382" width="8.5703125" style="1" customWidth="1"/>
    <col min="6383" max="6383" width="9.42578125" style="1" customWidth="1"/>
    <col min="6384" max="6384" width="13.28515625" style="1" customWidth="1"/>
    <col min="6385" max="6386" width="5.85546875" style="1" customWidth="1"/>
    <col min="6387" max="6387" width="7.42578125" style="1" customWidth="1"/>
    <col min="6388" max="6388" width="7.28515625" style="1" customWidth="1"/>
    <col min="6389" max="6389" width="9.42578125" style="1" customWidth="1"/>
    <col min="6390" max="6390" width="13.28515625" style="1" customWidth="1"/>
    <col min="6391" max="6392" width="5.85546875" style="1" customWidth="1"/>
    <col min="6393" max="6395" width="9.5703125" style="1" customWidth="1"/>
    <col min="6396" max="6396" width="9.7109375" style="1" customWidth="1"/>
    <col min="6397" max="6397" width="10.5703125" style="1" customWidth="1"/>
    <col min="6398" max="6398" width="9.5703125" style="1" customWidth="1"/>
    <col min="6399" max="6633" width="8.85546875" style="1"/>
    <col min="6634" max="6634" width="10.5703125" style="1" customWidth="1"/>
    <col min="6635" max="6635" width="5.140625" style="1" customWidth="1"/>
    <col min="6636" max="6636" width="20.42578125" style="1" customWidth="1"/>
    <col min="6637" max="6637" width="7.28515625" style="1" customWidth="1"/>
    <col min="6638" max="6638" width="8.5703125" style="1" customWidth="1"/>
    <col min="6639" max="6639" width="9.42578125" style="1" customWidth="1"/>
    <col min="6640" max="6640" width="13.28515625" style="1" customWidth="1"/>
    <col min="6641" max="6642" width="5.85546875" style="1" customWidth="1"/>
    <col min="6643" max="6643" width="7.42578125" style="1" customWidth="1"/>
    <col min="6644" max="6644" width="7.28515625" style="1" customWidth="1"/>
    <col min="6645" max="6645" width="9.42578125" style="1" customWidth="1"/>
    <col min="6646" max="6646" width="13.28515625" style="1" customWidth="1"/>
    <col min="6647" max="6648" width="5.85546875" style="1" customWidth="1"/>
    <col min="6649" max="6651" width="9.5703125" style="1" customWidth="1"/>
    <col min="6652" max="6652" width="9.7109375" style="1" customWidth="1"/>
    <col min="6653" max="6653" width="10.5703125" style="1" customWidth="1"/>
    <col min="6654" max="6654" width="9.5703125" style="1" customWidth="1"/>
    <col min="6655" max="6889" width="8.85546875" style="1"/>
    <col min="6890" max="6890" width="10.5703125" style="1" customWidth="1"/>
    <col min="6891" max="6891" width="5.140625" style="1" customWidth="1"/>
    <col min="6892" max="6892" width="20.42578125" style="1" customWidth="1"/>
    <col min="6893" max="6893" width="7.28515625" style="1" customWidth="1"/>
    <col min="6894" max="6894" width="8.5703125" style="1" customWidth="1"/>
    <col min="6895" max="6895" width="9.42578125" style="1" customWidth="1"/>
    <col min="6896" max="6896" width="13.28515625" style="1" customWidth="1"/>
    <col min="6897" max="6898" width="5.85546875" style="1" customWidth="1"/>
    <col min="6899" max="6899" width="7.42578125" style="1" customWidth="1"/>
    <col min="6900" max="6900" width="7.28515625" style="1" customWidth="1"/>
    <col min="6901" max="6901" width="9.42578125" style="1" customWidth="1"/>
    <col min="6902" max="6902" width="13.28515625" style="1" customWidth="1"/>
    <col min="6903" max="6904" width="5.85546875" style="1" customWidth="1"/>
    <col min="6905" max="6907" width="9.5703125" style="1" customWidth="1"/>
    <col min="6908" max="6908" width="9.7109375" style="1" customWidth="1"/>
    <col min="6909" max="6909" width="10.5703125" style="1" customWidth="1"/>
    <col min="6910" max="6910" width="9.5703125" style="1" customWidth="1"/>
    <col min="6911" max="7145" width="8.85546875" style="1"/>
    <col min="7146" max="7146" width="10.5703125" style="1" customWidth="1"/>
    <col min="7147" max="7147" width="5.140625" style="1" customWidth="1"/>
    <col min="7148" max="7148" width="20.42578125" style="1" customWidth="1"/>
    <col min="7149" max="7149" width="7.28515625" style="1" customWidth="1"/>
    <col min="7150" max="7150" width="8.5703125" style="1" customWidth="1"/>
    <col min="7151" max="7151" width="9.42578125" style="1" customWidth="1"/>
    <col min="7152" max="7152" width="13.28515625" style="1" customWidth="1"/>
    <col min="7153" max="7154" width="5.85546875" style="1" customWidth="1"/>
    <col min="7155" max="7155" width="7.42578125" style="1" customWidth="1"/>
    <col min="7156" max="7156" width="7.28515625" style="1" customWidth="1"/>
    <col min="7157" max="7157" width="9.42578125" style="1" customWidth="1"/>
    <col min="7158" max="7158" width="13.28515625" style="1" customWidth="1"/>
    <col min="7159" max="7160" width="5.85546875" style="1" customWidth="1"/>
    <col min="7161" max="7163" width="9.5703125" style="1" customWidth="1"/>
    <col min="7164" max="7164" width="9.7109375" style="1" customWidth="1"/>
    <col min="7165" max="7165" width="10.5703125" style="1" customWidth="1"/>
    <col min="7166" max="7166" width="9.5703125" style="1" customWidth="1"/>
    <col min="7167" max="7401" width="8.85546875" style="1"/>
    <col min="7402" max="7402" width="10.5703125" style="1" customWidth="1"/>
    <col min="7403" max="7403" width="5.140625" style="1" customWidth="1"/>
    <col min="7404" max="7404" width="20.42578125" style="1" customWidth="1"/>
    <col min="7405" max="7405" width="7.28515625" style="1" customWidth="1"/>
    <col min="7406" max="7406" width="8.5703125" style="1" customWidth="1"/>
    <col min="7407" max="7407" width="9.42578125" style="1" customWidth="1"/>
    <col min="7408" max="7408" width="13.28515625" style="1" customWidth="1"/>
    <col min="7409" max="7410" width="5.85546875" style="1" customWidth="1"/>
    <col min="7411" max="7411" width="7.42578125" style="1" customWidth="1"/>
    <col min="7412" max="7412" width="7.28515625" style="1" customWidth="1"/>
    <col min="7413" max="7413" width="9.42578125" style="1" customWidth="1"/>
    <col min="7414" max="7414" width="13.28515625" style="1" customWidth="1"/>
    <col min="7415" max="7416" width="5.85546875" style="1" customWidth="1"/>
    <col min="7417" max="7419" width="9.5703125" style="1" customWidth="1"/>
    <col min="7420" max="7420" width="9.7109375" style="1" customWidth="1"/>
    <col min="7421" max="7421" width="10.5703125" style="1" customWidth="1"/>
    <col min="7422" max="7422" width="9.5703125" style="1" customWidth="1"/>
    <col min="7423" max="7657" width="8.85546875" style="1"/>
    <col min="7658" max="7658" width="10.5703125" style="1" customWidth="1"/>
    <col min="7659" max="7659" width="5.140625" style="1" customWidth="1"/>
    <col min="7660" max="7660" width="20.42578125" style="1" customWidth="1"/>
    <col min="7661" max="7661" width="7.28515625" style="1" customWidth="1"/>
    <col min="7662" max="7662" width="8.5703125" style="1" customWidth="1"/>
    <col min="7663" max="7663" width="9.42578125" style="1" customWidth="1"/>
    <col min="7664" max="7664" width="13.28515625" style="1" customWidth="1"/>
    <col min="7665" max="7666" width="5.85546875" style="1" customWidth="1"/>
    <col min="7667" max="7667" width="7.42578125" style="1" customWidth="1"/>
    <col min="7668" max="7668" width="7.28515625" style="1" customWidth="1"/>
    <col min="7669" max="7669" width="9.42578125" style="1" customWidth="1"/>
    <col min="7670" max="7670" width="13.28515625" style="1" customWidth="1"/>
    <col min="7671" max="7672" width="5.85546875" style="1" customWidth="1"/>
    <col min="7673" max="7675" width="9.5703125" style="1" customWidth="1"/>
    <col min="7676" max="7676" width="9.7109375" style="1" customWidth="1"/>
    <col min="7677" max="7677" width="10.5703125" style="1" customWidth="1"/>
    <col min="7678" max="7678" width="9.5703125" style="1" customWidth="1"/>
    <col min="7679" max="7913" width="8.85546875" style="1"/>
    <col min="7914" max="7914" width="10.5703125" style="1" customWidth="1"/>
    <col min="7915" max="7915" width="5.140625" style="1" customWidth="1"/>
    <col min="7916" max="7916" width="20.42578125" style="1" customWidth="1"/>
    <col min="7917" max="7917" width="7.28515625" style="1" customWidth="1"/>
    <col min="7918" max="7918" width="8.5703125" style="1" customWidth="1"/>
    <col min="7919" max="7919" width="9.42578125" style="1" customWidth="1"/>
    <col min="7920" max="7920" width="13.28515625" style="1" customWidth="1"/>
    <col min="7921" max="7922" width="5.85546875" style="1" customWidth="1"/>
    <col min="7923" max="7923" width="7.42578125" style="1" customWidth="1"/>
    <col min="7924" max="7924" width="7.28515625" style="1" customWidth="1"/>
    <col min="7925" max="7925" width="9.42578125" style="1" customWidth="1"/>
    <col min="7926" max="7926" width="13.28515625" style="1" customWidth="1"/>
    <col min="7927" max="7928" width="5.85546875" style="1" customWidth="1"/>
    <col min="7929" max="7931" width="9.5703125" style="1" customWidth="1"/>
    <col min="7932" max="7932" width="9.7109375" style="1" customWidth="1"/>
    <col min="7933" max="7933" width="10.5703125" style="1" customWidth="1"/>
    <col min="7934" max="7934" width="9.5703125" style="1" customWidth="1"/>
    <col min="7935" max="8169" width="8.85546875" style="1"/>
    <col min="8170" max="8170" width="10.5703125" style="1" customWidth="1"/>
    <col min="8171" max="8171" width="5.140625" style="1" customWidth="1"/>
    <col min="8172" max="8172" width="20.42578125" style="1" customWidth="1"/>
    <col min="8173" max="8173" width="7.28515625" style="1" customWidth="1"/>
    <col min="8174" max="8174" width="8.5703125" style="1" customWidth="1"/>
    <col min="8175" max="8175" width="9.42578125" style="1" customWidth="1"/>
    <col min="8176" max="8176" width="13.28515625" style="1" customWidth="1"/>
    <col min="8177" max="8178" width="5.85546875" style="1" customWidth="1"/>
    <col min="8179" max="8179" width="7.42578125" style="1" customWidth="1"/>
    <col min="8180" max="8180" width="7.28515625" style="1" customWidth="1"/>
    <col min="8181" max="8181" width="9.42578125" style="1" customWidth="1"/>
    <col min="8182" max="8182" width="13.28515625" style="1" customWidth="1"/>
    <col min="8183" max="8184" width="5.85546875" style="1" customWidth="1"/>
    <col min="8185" max="8187" width="9.5703125" style="1" customWidth="1"/>
    <col min="8188" max="8188" width="9.7109375" style="1" customWidth="1"/>
    <col min="8189" max="8189" width="10.5703125" style="1" customWidth="1"/>
    <col min="8190" max="8190" width="9.5703125" style="1" customWidth="1"/>
    <col min="8191" max="8425" width="8.85546875" style="1"/>
    <col min="8426" max="8426" width="10.5703125" style="1" customWidth="1"/>
    <col min="8427" max="8427" width="5.140625" style="1" customWidth="1"/>
    <col min="8428" max="8428" width="20.42578125" style="1" customWidth="1"/>
    <col min="8429" max="8429" width="7.28515625" style="1" customWidth="1"/>
    <col min="8430" max="8430" width="8.5703125" style="1" customWidth="1"/>
    <col min="8431" max="8431" width="9.42578125" style="1" customWidth="1"/>
    <col min="8432" max="8432" width="13.28515625" style="1" customWidth="1"/>
    <col min="8433" max="8434" width="5.85546875" style="1" customWidth="1"/>
    <col min="8435" max="8435" width="7.42578125" style="1" customWidth="1"/>
    <col min="8436" max="8436" width="7.28515625" style="1" customWidth="1"/>
    <col min="8437" max="8437" width="9.42578125" style="1" customWidth="1"/>
    <col min="8438" max="8438" width="13.28515625" style="1" customWidth="1"/>
    <col min="8439" max="8440" width="5.85546875" style="1" customWidth="1"/>
    <col min="8441" max="8443" width="9.5703125" style="1" customWidth="1"/>
    <col min="8444" max="8444" width="9.7109375" style="1" customWidth="1"/>
    <col min="8445" max="8445" width="10.5703125" style="1" customWidth="1"/>
    <col min="8446" max="8446" width="9.5703125" style="1" customWidth="1"/>
    <col min="8447" max="8681" width="8.85546875" style="1"/>
    <col min="8682" max="8682" width="10.5703125" style="1" customWidth="1"/>
    <col min="8683" max="8683" width="5.140625" style="1" customWidth="1"/>
    <col min="8684" max="8684" width="20.42578125" style="1" customWidth="1"/>
    <col min="8685" max="8685" width="7.28515625" style="1" customWidth="1"/>
    <col min="8686" max="8686" width="8.5703125" style="1" customWidth="1"/>
    <col min="8687" max="8687" width="9.42578125" style="1" customWidth="1"/>
    <col min="8688" max="8688" width="13.28515625" style="1" customWidth="1"/>
    <col min="8689" max="8690" width="5.85546875" style="1" customWidth="1"/>
    <col min="8691" max="8691" width="7.42578125" style="1" customWidth="1"/>
    <col min="8692" max="8692" width="7.28515625" style="1" customWidth="1"/>
    <col min="8693" max="8693" width="9.42578125" style="1" customWidth="1"/>
    <col min="8694" max="8694" width="13.28515625" style="1" customWidth="1"/>
    <col min="8695" max="8696" width="5.85546875" style="1" customWidth="1"/>
    <col min="8697" max="8699" width="9.5703125" style="1" customWidth="1"/>
    <col min="8700" max="8700" width="9.7109375" style="1" customWidth="1"/>
    <col min="8701" max="8701" width="10.5703125" style="1" customWidth="1"/>
    <col min="8702" max="8702" width="9.5703125" style="1" customWidth="1"/>
    <col min="8703" max="8937" width="8.85546875" style="1"/>
    <col min="8938" max="8938" width="10.5703125" style="1" customWidth="1"/>
    <col min="8939" max="8939" width="5.140625" style="1" customWidth="1"/>
    <col min="8940" max="8940" width="20.42578125" style="1" customWidth="1"/>
    <col min="8941" max="8941" width="7.28515625" style="1" customWidth="1"/>
    <col min="8942" max="8942" width="8.5703125" style="1" customWidth="1"/>
    <col min="8943" max="8943" width="9.42578125" style="1" customWidth="1"/>
    <col min="8944" max="8944" width="13.28515625" style="1" customWidth="1"/>
    <col min="8945" max="8946" width="5.85546875" style="1" customWidth="1"/>
    <col min="8947" max="8947" width="7.42578125" style="1" customWidth="1"/>
    <col min="8948" max="8948" width="7.28515625" style="1" customWidth="1"/>
    <col min="8949" max="8949" width="9.42578125" style="1" customWidth="1"/>
    <col min="8950" max="8950" width="13.28515625" style="1" customWidth="1"/>
    <col min="8951" max="8952" width="5.85546875" style="1" customWidth="1"/>
    <col min="8953" max="8955" width="9.5703125" style="1" customWidth="1"/>
    <col min="8956" max="8956" width="9.7109375" style="1" customWidth="1"/>
    <col min="8957" max="8957" width="10.5703125" style="1" customWidth="1"/>
    <col min="8958" max="8958" width="9.5703125" style="1" customWidth="1"/>
    <col min="8959" max="9193" width="8.85546875" style="1"/>
    <col min="9194" max="9194" width="10.5703125" style="1" customWidth="1"/>
    <col min="9195" max="9195" width="5.140625" style="1" customWidth="1"/>
    <col min="9196" max="9196" width="20.42578125" style="1" customWidth="1"/>
    <col min="9197" max="9197" width="7.28515625" style="1" customWidth="1"/>
    <col min="9198" max="9198" width="8.5703125" style="1" customWidth="1"/>
    <col min="9199" max="9199" width="9.42578125" style="1" customWidth="1"/>
    <col min="9200" max="9200" width="13.28515625" style="1" customWidth="1"/>
    <col min="9201" max="9202" width="5.85546875" style="1" customWidth="1"/>
    <col min="9203" max="9203" width="7.42578125" style="1" customWidth="1"/>
    <col min="9204" max="9204" width="7.28515625" style="1" customWidth="1"/>
    <col min="9205" max="9205" width="9.42578125" style="1" customWidth="1"/>
    <col min="9206" max="9206" width="13.28515625" style="1" customWidth="1"/>
    <col min="9207" max="9208" width="5.85546875" style="1" customWidth="1"/>
    <col min="9209" max="9211" width="9.5703125" style="1" customWidth="1"/>
    <col min="9212" max="9212" width="9.7109375" style="1" customWidth="1"/>
    <col min="9213" max="9213" width="10.5703125" style="1" customWidth="1"/>
    <col min="9214" max="9214" width="9.5703125" style="1" customWidth="1"/>
    <col min="9215" max="9449" width="8.85546875" style="1"/>
    <col min="9450" max="9450" width="10.5703125" style="1" customWidth="1"/>
    <col min="9451" max="9451" width="5.140625" style="1" customWidth="1"/>
    <col min="9452" max="9452" width="20.42578125" style="1" customWidth="1"/>
    <col min="9453" max="9453" width="7.28515625" style="1" customWidth="1"/>
    <col min="9454" max="9454" width="8.5703125" style="1" customWidth="1"/>
    <col min="9455" max="9455" width="9.42578125" style="1" customWidth="1"/>
    <col min="9456" max="9456" width="13.28515625" style="1" customWidth="1"/>
    <col min="9457" max="9458" width="5.85546875" style="1" customWidth="1"/>
    <col min="9459" max="9459" width="7.42578125" style="1" customWidth="1"/>
    <col min="9460" max="9460" width="7.28515625" style="1" customWidth="1"/>
    <col min="9461" max="9461" width="9.42578125" style="1" customWidth="1"/>
    <col min="9462" max="9462" width="13.28515625" style="1" customWidth="1"/>
    <col min="9463" max="9464" width="5.85546875" style="1" customWidth="1"/>
    <col min="9465" max="9467" width="9.5703125" style="1" customWidth="1"/>
    <col min="9468" max="9468" width="9.7109375" style="1" customWidth="1"/>
    <col min="9469" max="9469" width="10.5703125" style="1" customWidth="1"/>
    <col min="9470" max="9470" width="9.5703125" style="1" customWidth="1"/>
    <col min="9471" max="9705" width="8.85546875" style="1"/>
    <col min="9706" max="9706" width="10.5703125" style="1" customWidth="1"/>
    <col min="9707" max="9707" width="5.140625" style="1" customWidth="1"/>
    <col min="9708" max="9708" width="20.42578125" style="1" customWidth="1"/>
    <col min="9709" max="9709" width="7.28515625" style="1" customWidth="1"/>
    <col min="9710" max="9710" width="8.5703125" style="1" customWidth="1"/>
    <col min="9711" max="9711" width="9.42578125" style="1" customWidth="1"/>
    <col min="9712" max="9712" width="13.28515625" style="1" customWidth="1"/>
    <col min="9713" max="9714" width="5.85546875" style="1" customWidth="1"/>
    <col min="9715" max="9715" width="7.42578125" style="1" customWidth="1"/>
    <col min="9716" max="9716" width="7.28515625" style="1" customWidth="1"/>
    <col min="9717" max="9717" width="9.42578125" style="1" customWidth="1"/>
    <col min="9718" max="9718" width="13.28515625" style="1" customWidth="1"/>
    <col min="9719" max="9720" width="5.85546875" style="1" customWidth="1"/>
    <col min="9721" max="9723" width="9.5703125" style="1" customWidth="1"/>
    <col min="9724" max="9724" width="9.7109375" style="1" customWidth="1"/>
    <col min="9725" max="9725" width="10.5703125" style="1" customWidth="1"/>
    <col min="9726" max="9726" width="9.5703125" style="1" customWidth="1"/>
    <col min="9727" max="9961" width="8.85546875" style="1"/>
    <col min="9962" max="9962" width="10.5703125" style="1" customWidth="1"/>
    <col min="9963" max="9963" width="5.140625" style="1" customWidth="1"/>
    <col min="9964" max="9964" width="20.42578125" style="1" customWidth="1"/>
    <col min="9965" max="9965" width="7.28515625" style="1" customWidth="1"/>
    <col min="9966" max="9966" width="8.5703125" style="1" customWidth="1"/>
    <col min="9967" max="9967" width="9.42578125" style="1" customWidth="1"/>
    <col min="9968" max="9968" width="13.28515625" style="1" customWidth="1"/>
    <col min="9969" max="9970" width="5.85546875" style="1" customWidth="1"/>
    <col min="9971" max="9971" width="7.42578125" style="1" customWidth="1"/>
    <col min="9972" max="9972" width="7.28515625" style="1" customWidth="1"/>
    <col min="9973" max="9973" width="9.42578125" style="1" customWidth="1"/>
    <col min="9974" max="9974" width="13.28515625" style="1" customWidth="1"/>
    <col min="9975" max="9976" width="5.85546875" style="1" customWidth="1"/>
    <col min="9977" max="9979" width="9.5703125" style="1" customWidth="1"/>
    <col min="9980" max="9980" width="9.7109375" style="1" customWidth="1"/>
    <col min="9981" max="9981" width="10.5703125" style="1" customWidth="1"/>
    <col min="9982" max="9982" width="9.5703125" style="1" customWidth="1"/>
    <col min="9983" max="10217" width="8.85546875" style="1"/>
    <col min="10218" max="10218" width="10.5703125" style="1" customWidth="1"/>
    <col min="10219" max="10219" width="5.140625" style="1" customWidth="1"/>
    <col min="10220" max="10220" width="20.42578125" style="1" customWidth="1"/>
    <col min="10221" max="10221" width="7.28515625" style="1" customWidth="1"/>
    <col min="10222" max="10222" width="8.5703125" style="1" customWidth="1"/>
    <col min="10223" max="10223" width="9.42578125" style="1" customWidth="1"/>
    <col min="10224" max="10224" width="13.28515625" style="1" customWidth="1"/>
    <col min="10225" max="10226" width="5.85546875" style="1" customWidth="1"/>
    <col min="10227" max="10227" width="7.42578125" style="1" customWidth="1"/>
    <col min="10228" max="10228" width="7.28515625" style="1" customWidth="1"/>
    <col min="10229" max="10229" width="9.42578125" style="1" customWidth="1"/>
    <col min="10230" max="10230" width="13.28515625" style="1" customWidth="1"/>
    <col min="10231" max="10232" width="5.85546875" style="1" customWidth="1"/>
    <col min="10233" max="10235" width="9.5703125" style="1" customWidth="1"/>
    <col min="10236" max="10236" width="9.7109375" style="1" customWidth="1"/>
    <col min="10237" max="10237" width="10.5703125" style="1" customWidth="1"/>
    <col min="10238" max="10238" width="9.5703125" style="1" customWidth="1"/>
    <col min="10239" max="10473" width="8.85546875" style="1"/>
    <col min="10474" max="10474" width="10.5703125" style="1" customWidth="1"/>
    <col min="10475" max="10475" width="5.140625" style="1" customWidth="1"/>
    <col min="10476" max="10476" width="20.42578125" style="1" customWidth="1"/>
    <col min="10477" max="10477" width="7.28515625" style="1" customWidth="1"/>
    <col min="10478" max="10478" width="8.5703125" style="1" customWidth="1"/>
    <col min="10479" max="10479" width="9.42578125" style="1" customWidth="1"/>
    <col min="10480" max="10480" width="13.28515625" style="1" customWidth="1"/>
    <col min="10481" max="10482" width="5.85546875" style="1" customWidth="1"/>
    <col min="10483" max="10483" width="7.42578125" style="1" customWidth="1"/>
    <col min="10484" max="10484" width="7.28515625" style="1" customWidth="1"/>
    <col min="10485" max="10485" width="9.42578125" style="1" customWidth="1"/>
    <col min="10486" max="10486" width="13.28515625" style="1" customWidth="1"/>
    <col min="10487" max="10488" width="5.85546875" style="1" customWidth="1"/>
    <col min="10489" max="10491" width="9.5703125" style="1" customWidth="1"/>
    <col min="10492" max="10492" width="9.7109375" style="1" customWidth="1"/>
    <col min="10493" max="10493" width="10.5703125" style="1" customWidth="1"/>
    <col min="10494" max="10494" width="9.5703125" style="1" customWidth="1"/>
    <col min="10495" max="10729" width="8.85546875" style="1"/>
    <col min="10730" max="10730" width="10.5703125" style="1" customWidth="1"/>
    <col min="10731" max="10731" width="5.140625" style="1" customWidth="1"/>
    <col min="10732" max="10732" width="20.42578125" style="1" customWidth="1"/>
    <col min="10733" max="10733" width="7.28515625" style="1" customWidth="1"/>
    <col min="10734" max="10734" width="8.5703125" style="1" customWidth="1"/>
    <col min="10735" max="10735" width="9.42578125" style="1" customWidth="1"/>
    <col min="10736" max="10736" width="13.28515625" style="1" customWidth="1"/>
    <col min="10737" max="10738" width="5.85546875" style="1" customWidth="1"/>
    <col min="10739" max="10739" width="7.42578125" style="1" customWidth="1"/>
    <col min="10740" max="10740" width="7.28515625" style="1" customWidth="1"/>
    <col min="10741" max="10741" width="9.42578125" style="1" customWidth="1"/>
    <col min="10742" max="10742" width="13.28515625" style="1" customWidth="1"/>
    <col min="10743" max="10744" width="5.85546875" style="1" customWidth="1"/>
    <col min="10745" max="10747" width="9.5703125" style="1" customWidth="1"/>
    <col min="10748" max="10748" width="9.7109375" style="1" customWidth="1"/>
    <col min="10749" max="10749" width="10.5703125" style="1" customWidth="1"/>
    <col min="10750" max="10750" width="9.5703125" style="1" customWidth="1"/>
    <col min="10751" max="10985" width="8.85546875" style="1"/>
    <col min="10986" max="10986" width="10.5703125" style="1" customWidth="1"/>
    <col min="10987" max="10987" width="5.140625" style="1" customWidth="1"/>
    <col min="10988" max="10988" width="20.42578125" style="1" customWidth="1"/>
    <col min="10989" max="10989" width="7.28515625" style="1" customWidth="1"/>
    <col min="10990" max="10990" width="8.5703125" style="1" customWidth="1"/>
    <col min="10991" max="10991" width="9.42578125" style="1" customWidth="1"/>
    <col min="10992" max="10992" width="13.28515625" style="1" customWidth="1"/>
    <col min="10993" max="10994" width="5.85546875" style="1" customWidth="1"/>
    <col min="10995" max="10995" width="7.42578125" style="1" customWidth="1"/>
    <col min="10996" max="10996" width="7.28515625" style="1" customWidth="1"/>
    <col min="10997" max="10997" width="9.42578125" style="1" customWidth="1"/>
    <col min="10998" max="10998" width="13.28515625" style="1" customWidth="1"/>
    <col min="10999" max="11000" width="5.85546875" style="1" customWidth="1"/>
    <col min="11001" max="11003" width="9.5703125" style="1" customWidth="1"/>
    <col min="11004" max="11004" width="9.7109375" style="1" customWidth="1"/>
    <col min="11005" max="11005" width="10.5703125" style="1" customWidth="1"/>
    <col min="11006" max="11006" width="9.5703125" style="1" customWidth="1"/>
    <col min="11007" max="11241" width="8.85546875" style="1"/>
    <col min="11242" max="11242" width="10.5703125" style="1" customWidth="1"/>
    <col min="11243" max="11243" width="5.140625" style="1" customWidth="1"/>
    <col min="11244" max="11244" width="20.42578125" style="1" customWidth="1"/>
    <col min="11245" max="11245" width="7.28515625" style="1" customWidth="1"/>
    <col min="11246" max="11246" width="8.5703125" style="1" customWidth="1"/>
    <col min="11247" max="11247" width="9.42578125" style="1" customWidth="1"/>
    <col min="11248" max="11248" width="13.28515625" style="1" customWidth="1"/>
    <col min="11249" max="11250" width="5.85546875" style="1" customWidth="1"/>
    <col min="11251" max="11251" width="7.42578125" style="1" customWidth="1"/>
    <col min="11252" max="11252" width="7.28515625" style="1" customWidth="1"/>
    <col min="11253" max="11253" width="9.42578125" style="1" customWidth="1"/>
    <col min="11254" max="11254" width="13.28515625" style="1" customWidth="1"/>
    <col min="11255" max="11256" width="5.85546875" style="1" customWidth="1"/>
    <col min="11257" max="11259" width="9.5703125" style="1" customWidth="1"/>
    <col min="11260" max="11260" width="9.7109375" style="1" customWidth="1"/>
    <col min="11261" max="11261" width="10.5703125" style="1" customWidth="1"/>
    <col min="11262" max="11262" width="9.5703125" style="1" customWidth="1"/>
    <col min="11263" max="11497" width="8.85546875" style="1"/>
    <col min="11498" max="11498" width="10.5703125" style="1" customWidth="1"/>
    <col min="11499" max="11499" width="5.140625" style="1" customWidth="1"/>
    <col min="11500" max="11500" width="20.42578125" style="1" customWidth="1"/>
    <col min="11501" max="11501" width="7.28515625" style="1" customWidth="1"/>
    <col min="11502" max="11502" width="8.5703125" style="1" customWidth="1"/>
    <col min="11503" max="11503" width="9.42578125" style="1" customWidth="1"/>
    <col min="11504" max="11504" width="13.28515625" style="1" customWidth="1"/>
    <col min="11505" max="11506" width="5.85546875" style="1" customWidth="1"/>
    <col min="11507" max="11507" width="7.42578125" style="1" customWidth="1"/>
    <col min="11508" max="11508" width="7.28515625" style="1" customWidth="1"/>
    <col min="11509" max="11509" width="9.42578125" style="1" customWidth="1"/>
    <col min="11510" max="11510" width="13.28515625" style="1" customWidth="1"/>
    <col min="11511" max="11512" width="5.85546875" style="1" customWidth="1"/>
    <col min="11513" max="11515" width="9.5703125" style="1" customWidth="1"/>
    <col min="11516" max="11516" width="9.7109375" style="1" customWidth="1"/>
    <col min="11517" max="11517" width="10.5703125" style="1" customWidth="1"/>
    <col min="11518" max="11518" width="9.5703125" style="1" customWidth="1"/>
    <col min="11519" max="11753" width="8.85546875" style="1"/>
    <col min="11754" max="11754" width="10.5703125" style="1" customWidth="1"/>
    <col min="11755" max="11755" width="5.140625" style="1" customWidth="1"/>
    <col min="11756" max="11756" width="20.42578125" style="1" customWidth="1"/>
    <col min="11757" max="11757" width="7.28515625" style="1" customWidth="1"/>
    <col min="11758" max="11758" width="8.5703125" style="1" customWidth="1"/>
    <col min="11759" max="11759" width="9.42578125" style="1" customWidth="1"/>
    <col min="11760" max="11760" width="13.28515625" style="1" customWidth="1"/>
    <col min="11761" max="11762" width="5.85546875" style="1" customWidth="1"/>
    <col min="11763" max="11763" width="7.42578125" style="1" customWidth="1"/>
    <col min="11764" max="11764" width="7.28515625" style="1" customWidth="1"/>
    <col min="11765" max="11765" width="9.42578125" style="1" customWidth="1"/>
    <col min="11766" max="11766" width="13.28515625" style="1" customWidth="1"/>
    <col min="11767" max="11768" width="5.85546875" style="1" customWidth="1"/>
    <col min="11769" max="11771" width="9.5703125" style="1" customWidth="1"/>
    <col min="11772" max="11772" width="9.7109375" style="1" customWidth="1"/>
    <col min="11773" max="11773" width="10.5703125" style="1" customWidth="1"/>
    <col min="11774" max="11774" width="9.5703125" style="1" customWidth="1"/>
    <col min="11775" max="12009" width="8.85546875" style="1"/>
    <col min="12010" max="12010" width="10.5703125" style="1" customWidth="1"/>
    <col min="12011" max="12011" width="5.140625" style="1" customWidth="1"/>
    <col min="12012" max="12012" width="20.42578125" style="1" customWidth="1"/>
    <col min="12013" max="12013" width="7.28515625" style="1" customWidth="1"/>
    <col min="12014" max="12014" width="8.5703125" style="1" customWidth="1"/>
    <col min="12015" max="12015" width="9.42578125" style="1" customWidth="1"/>
    <col min="12016" max="12016" width="13.28515625" style="1" customWidth="1"/>
    <col min="12017" max="12018" width="5.85546875" style="1" customWidth="1"/>
    <col min="12019" max="12019" width="7.42578125" style="1" customWidth="1"/>
    <col min="12020" max="12020" width="7.28515625" style="1" customWidth="1"/>
    <col min="12021" max="12021" width="9.42578125" style="1" customWidth="1"/>
    <col min="12022" max="12022" width="13.28515625" style="1" customWidth="1"/>
    <col min="12023" max="12024" width="5.85546875" style="1" customWidth="1"/>
    <col min="12025" max="12027" width="9.5703125" style="1" customWidth="1"/>
    <col min="12028" max="12028" width="9.7109375" style="1" customWidth="1"/>
    <col min="12029" max="12029" width="10.5703125" style="1" customWidth="1"/>
    <col min="12030" max="12030" width="9.5703125" style="1" customWidth="1"/>
    <col min="12031" max="12265" width="8.85546875" style="1"/>
    <col min="12266" max="12266" width="10.5703125" style="1" customWidth="1"/>
    <col min="12267" max="12267" width="5.140625" style="1" customWidth="1"/>
    <col min="12268" max="12268" width="20.42578125" style="1" customWidth="1"/>
    <col min="12269" max="12269" width="7.28515625" style="1" customWidth="1"/>
    <col min="12270" max="12270" width="8.5703125" style="1" customWidth="1"/>
    <col min="12271" max="12271" width="9.42578125" style="1" customWidth="1"/>
    <col min="12272" max="12272" width="13.28515625" style="1" customWidth="1"/>
    <col min="12273" max="12274" width="5.85546875" style="1" customWidth="1"/>
    <col min="12275" max="12275" width="7.42578125" style="1" customWidth="1"/>
    <col min="12276" max="12276" width="7.28515625" style="1" customWidth="1"/>
    <col min="12277" max="12277" width="9.42578125" style="1" customWidth="1"/>
    <col min="12278" max="12278" width="13.28515625" style="1" customWidth="1"/>
    <col min="12279" max="12280" width="5.85546875" style="1" customWidth="1"/>
    <col min="12281" max="12283" width="9.5703125" style="1" customWidth="1"/>
    <col min="12284" max="12284" width="9.7109375" style="1" customWidth="1"/>
    <col min="12285" max="12285" width="10.5703125" style="1" customWidth="1"/>
    <col min="12286" max="12286" width="9.5703125" style="1" customWidth="1"/>
    <col min="12287" max="12521" width="8.85546875" style="1"/>
    <col min="12522" max="12522" width="10.5703125" style="1" customWidth="1"/>
    <col min="12523" max="12523" width="5.140625" style="1" customWidth="1"/>
    <col min="12524" max="12524" width="20.42578125" style="1" customWidth="1"/>
    <col min="12525" max="12525" width="7.28515625" style="1" customWidth="1"/>
    <col min="12526" max="12526" width="8.5703125" style="1" customWidth="1"/>
    <col min="12527" max="12527" width="9.42578125" style="1" customWidth="1"/>
    <col min="12528" max="12528" width="13.28515625" style="1" customWidth="1"/>
    <col min="12529" max="12530" width="5.85546875" style="1" customWidth="1"/>
    <col min="12531" max="12531" width="7.42578125" style="1" customWidth="1"/>
    <col min="12532" max="12532" width="7.28515625" style="1" customWidth="1"/>
    <col min="12533" max="12533" width="9.42578125" style="1" customWidth="1"/>
    <col min="12534" max="12534" width="13.28515625" style="1" customWidth="1"/>
    <col min="12535" max="12536" width="5.85546875" style="1" customWidth="1"/>
    <col min="12537" max="12539" width="9.5703125" style="1" customWidth="1"/>
    <col min="12540" max="12540" width="9.7109375" style="1" customWidth="1"/>
    <col min="12541" max="12541" width="10.5703125" style="1" customWidth="1"/>
    <col min="12542" max="12542" width="9.5703125" style="1" customWidth="1"/>
    <col min="12543" max="12777" width="8.85546875" style="1"/>
    <col min="12778" max="12778" width="10.5703125" style="1" customWidth="1"/>
    <col min="12779" max="12779" width="5.140625" style="1" customWidth="1"/>
    <col min="12780" max="12780" width="20.42578125" style="1" customWidth="1"/>
    <col min="12781" max="12781" width="7.28515625" style="1" customWidth="1"/>
    <col min="12782" max="12782" width="8.5703125" style="1" customWidth="1"/>
    <col min="12783" max="12783" width="9.42578125" style="1" customWidth="1"/>
    <col min="12784" max="12784" width="13.28515625" style="1" customWidth="1"/>
    <col min="12785" max="12786" width="5.85546875" style="1" customWidth="1"/>
    <col min="12787" max="12787" width="7.42578125" style="1" customWidth="1"/>
    <col min="12788" max="12788" width="7.28515625" style="1" customWidth="1"/>
    <col min="12789" max="12789" width="9.42578125" style="1" customWidth="1"/>
    <col min="12790" max="12790" width="13.28515625" style="1" customWidth="1"/>
    <col min="12791" max="12792" width="5.85546875" style="1" customWidth="1"/>
    <col min="12793" max="12795" width="9.5703125" style="1" customWidth="1"/>
    <col min="12796" max="12796" width="9.7109375" style="1" customWidth="1"/>
    <col min="12797" max="12797" width="10.5703125" style="1" customWidth="1"/>
    <col min="12798" max="12798" width="9.5703125" style="1" customWidth="1"/>
    <col min="12799" max="13033" width="8.85546875" style="1"/>
    <col min="13034" max="13034" width="10.5703125" style="1" customWidth="1"/>
    <col min="13035" max="13035" width="5.140625" style="1" customWidth="1"/>
    <col min="13036" max="13036" width="20.42578125" style="1" customWidth="1"/>
    <col min="13037" max="13037" width="7.28515625" style="1" customWidth="1"/>
    <col min="13038" max="13038" width="8.5703125" style="1" customWidth="1"/>
    <col min="13039" max="13039" width="9.42578125" style="1" customWidth="1"/>
    <col min="13040" max="13040" width="13.28515625" style="1" customWidth="1"/>
    <col min="13041" max="13042" width="5.85546875" style="1" customWidth="1"/>
    <col min="13043" max="13043" width="7.42578125" style="1" customWidth="1"/>
    <col min="13044" max="13044" width="7.28515625" style="1" customWidth="1"/>
    <col min="13045" max="13045" width="9.42578125" style="1" customWidth="1"/>
    <col min="13046" max="13046" width="13.28515625" style="1" customWidth="1"/>
    <col min="13047" max="13048" width="5.85546875" style="1" customWidth="1"/>
    <col min="13049" max="13051" width="9.5703125" style="1" customWidth="1"/>
    <col min="13052" max="13052" width="9.7109375" style="1" customWidth="1"/>
    <col min="13053" max="13053" width="10.5703125" style="1" customWidth="1"/>
    <col min="13054" max="13054" width="9.5703125" style="1" customWidth="1"/>
    <col min="13055" max="13289" width="8.85546875" style="1"/>
    <col min="13290" max="13290" width="10.5703125" style="1" customWidth="1"/>
    <col min="13291" max="13291" width="5.140625" style="1" customWidth="1"/>
    <col min="13292" max="13292" width="20.42578125" style="1" customWidth="1"/>
    <col min="13293" max="13293" width="7.28515625" style="1" customWidth="1"/>
    <col min="13294" max="13294" width="8.5703125" style="1" customWidth="1"/>
    <col min="13295" max="13295" width="9.42578125" style="1" customWidth="1"/>
    <col min="13296" max="13296" width="13.28515625" style="1" customWidth="1"/>
    <col min="13297" max="13298" width="5.85546875" style="1" customWidth="1"/>
    <col min="13299" max="13299" width="7.42578125" style="1" customWidth="1"/>
    <col min="13300" max="13300" width="7.28515625" style="1" customWidth="1"/>
    <col min="13301" max="13301" width="9.42578125" style="1" customWidth="1"/>
    <col min="13302" max="13302" width="13.28515625" style="1" customWidth="1"/>
    <col min="13303" max="13304" width="5.85546875" style="1" customWidth="1"/>
    <col min="13305" max="13307" width="9.5703125" style="1" customWidth="1"/>
    <col min="13308" max="13308" width="9.7109375" style="1" customWidth="1"/>
    <col min="13309" max="13309" width="10.5703125" style="1" customWidth="1"/>
    <col min="13310" max="13310" width="9.5703125" style="1" customWidth="1"/>
    <col min="13311" max="13545" width="8.85546875" style="1"/>
    <col min="13546" max="13546" width="10.5703125" style="1" customWidth="1"/>
    <col min="13547" max="13547" width="5.140625" style="1" customWidth="1"/>
    <col min="13548" max="13548" width="20.42578125" style="1" customWidth="1"/>
    <col min="13549" max="13549" width="7.28515625" style="1" customWidth="1"/>
    <col min="13550" max="13550" width="8.5703125" style="1" customWidth="1"/>
    <col min="13551" max="13551" width="9.42578125" style="1" customWidth="1"/>
    <col min="13552" max="13552" width="13.28515625" style="1" customWidth="1"/>
    <col min="13553" max="13554" width="5.85546875" style="1" customWidth="1"/>
    <col min="13555" max="13555" width="7.42578125" style="1" customWidth="1"/>
    <col min="13556" max="13556" width="7.28515625" style="1" customWidth="1"/>
    <col min="13557" max="13557" width="9.42578125" style="1" customWidth="1"/>
    <col min="13558" max="13558" width="13.28515625" style="1" customWidth="1"/>
    <col min="13559" max="13560" width="5.85546875" style="1" customWidth="1"/>
    <col min="13561" max="13563" width="9.5703125" style="1" customWidth="1"/>
    <col min="13564" max="13564" width="9.7109375" style="1" customWidth="1"/>
    <col min="13565" max="13565" width="10.5703125" style="1" customWidth="1"/>
    <col min="13566" max="13566" width="9.5703125" style="1" customWidth="1"/>
    <col min="13567" max="13801" width="8.85546875" style="1"/>
    <col min="13802" max="13802" width="10.5703125" style="1" customWidth="1"/>
    <col min="13803" max="13803" width="5.140625" style="1" customWidth="1"/>
    <col min="13804" max="13804" width="20.42578125" style="1" customWidth="1"/>
    <col min="13805" max="13805" width="7.28515625" style="1" customWidth="1"/>
    <col min="13806" max="13806" width="8.5703125" style="1" customWidth="1"/>
    <col min="13807" max="13807" width="9.42578125" style="1" customWidth="1"/>
    <col min="13808" max="13808" width="13.28515625" style="1" customWidth="1"/>
    <col min="13809" max="13810" width="5.85546875" style="1" customWidth="1"/>
    <col min="13811" max="13811" width="7.42578125" style="1" customWidth="1"/>
    <col min="13812" max="13812" width="7.28515625" style="1" customWidth="1"/>
    <col min="13813" max="13813" width="9.42578125" style="1" customWidth="1"/>
    <col min="13814" max="13814" width="13.28515625" style="1" customWidth="1"/>
    <col min="13815" max="13816" width="5.85546875" style="1" customWidth="1"/>
    <col min="13817" max="13819" width="9.5703125" style="1" customWidth="1"/>
    <col min="13820" max="13820" width="9.7109375" style="1" customWidth="1"/>
    <col min="13821" max="13821" width="10.5703125" style="1" customWidth="1"/>
    <col min="13822" max="13822" width="9.5703125" style="1" customWidth="1"/>
    <col min="13823" max="14057" width="8.85546875" style="1"/>
    <col min="14058" max="14058" width="10.5703125" style="1" customWidth="1"/>
    <col min="14059" max="14059" width="5.140625" style="1" customWidth="1"/>
    <col min="14060" max="14060" width="20.42578125" style="1" customWidth="1"/>
    <col min="14061" max="14061" width="7.28515625" style="1" customWidth="1"/>
    <col min="14062" max="14062" width="8.5703125" style="1" customWidth="1"/>
    <col min="14063" max="14063" width="9.42578125" style="1" customWidth="1"/>
    <col min="14064" max="14064" width="13.28515625" style="1" customWidth="1"/>
    <col min="14065" max="14066" width="5.85546875" style="1" customWidth="1"/>
    <col min="14067" max="14067" width="7.42578125" style="1" customWidth="1"/>
    <col min="14068" max="14068" width="7.28515625" style="1" customWidth="1"/>
    <col min="14069" max="14069" width="9.42578125" style="1" customWidth="1"/>
    <col min="14070" max="14070" width="13.28515625" style="1" customWidth="1"/>
    <col min="14071" max="14072" width="5.85546875" style="1" customWidth="1"/>
    <col min="14073" max="14075" width="9.5703125" style="1" customWidth="1"/>
    <col min="14076" max="14076" width="9.7109375" style="1" customWidth="1"/>
    <col min="14077" max="14077" width="10.5703125" style="1" customWidth="1"/>
    <col min="14078" max="14078" width="9.5703125" style="1" customWidth="1"/>
    <col min="14079" max="14313" width="8.85546875" style="1"/>
    <col min="14314" max="14314" width="10.5703125" style="1" customWidth="1"/>
    <col min="14315" max="14315" width="5.140625" style="1" customWidth="1"/>
    <col min="14316" max="14316" width="20.42578125" style="1" customWidth="1"/>
    <col min="14317" max="14317" width="7.28515625" style="1" customWidth="1"/>
    <col min="14318" max="14318" width="8.5703125" style="1" customWidth="1"/>
    <col min="14319" max="14319" width="9.42578125" style="1" customWidth="1"/>
    <col min="14320" max="14320" width="13.28515625" style="1" customWidth="1"/>
    <col min="14321" max="14322" width="5.85546875" style="1" customWidth="1"/>
    <col min="14323" max="14323" width="7.42578125" style="1" customWidth="1"/>
    <col min="14324" max="14324" width="7.28515625" style="1" customWidth="1"/>
    <col min="14325" max="14325" width="9.42578125" style="1" customWidth="1"/>
    <col min="14326" max="14326" width="13.28515625" style="1" customWidth="1"/>
    <col min="14327" max="14328" width="5.85546875" style="1" customWidth="1"/>
    <col min="14329" max="14331" width="9.5703125" style="1" customWidth="1"/>
    <col min="14332" max="14332" width="9.7109375" style="1" customWidth="1"/>
    <col min="14333" max="14333" width="10.5703125" style="1" customWidth="1"/>
    <col min="14334" max="14334" width="9.5703125" style="1" customWidth="1"/>
    <col min="14335" max="14569" width="8.85546875" style="1"/>
    <col min="14570" max="14570" width="10.5703125" style="1" customWidth="1"/>
    <col min="14571" max="14571" width="5.140625" style="1" customWidth="1"/>
    <col min="14572" max="14572" width="20.42578125" style="1" customWidth="1"/>
    <col min="14573" max="14573" width="7.28515625" style="1" customWidth="1"/>
    <col min="14574" max="14574" width="8.5703125" style="1" customWidth="1"/>
    <col min="14575" max="14575" width="9.42578125" style="1" customWidth="1"/>
    <col min="14576" max="14576" width="13.28515625" style="1" customWidth="1"/>
    <col min="14577" max="14578" width="5.85546875" style="1" customWidth="1"/>
    <col min="14579" max="14579" width="7.42578125" style="1" customWidth="1"/>
    <col min="14580" max="14580" width="7.28515625" style="1" customWidth="1"/>
    <col min="14581" max="14581" width="9.42578125" style="1" customWidth="1"/>
    <col min="14582" max="14582" width="13.28515625" style="1" customWidth="1"/>
    <col min="14583" max="14584" width="5.85546875" style="1" customWidth="1"/>
    <col min="14585" max="14587" width="9.5703125" style="1" customWidth="1"/>
    <col min="14588" max="14588" width="9.7109375" style="1" customWidth="1"/>
    <col min="14589" max="14589" width="10.5703125" style="1" customWidth="1"/>
    <col min="14590" max="14590" width="9.5703125" style="1" customWidth="1"/>
    <col min="14591" max="14825" width="8.85546875" style="1"/>
    <col min="14826" max="14826" width="10.5703125" style="1" customWidth="1"/>
    <col min="14827" max="14827" width="5.140625" style="1" customWidth="1"/>
    <col min="14828" max="14828" width="20.42578125" style="1" customWidth="1"/>
    <col min="14829" max="14829" width="7.28515625" style="1" customWidth="1"/>
    <col min="14830" max="14830" width="8.5703125" style="1" customWidth="1"/>
    <col min="14831" max="14831" width="9.42578125" style="1" customWidth="1"/>
    <col min="14832" max="14832" width="13.28515625" style="1" customWidth="1"/>
    <col min="14833" max="14834" width="5.85546875" style="1" customWidth="1"/>
    <col min="14835" max="14835" width="7.42578125" style="1" customWidth="1"/>
    <col min="14836" max="14836" width="7.28515625" style="1" customWidth="1"/>
    <col min="14837" max="14837" width="9.42578125" style="1" customWidth="1"/>
    <col min="14838" max="14838" width="13.28515625" style="1" customWidth="1"/>
    <col min="14839" max="14840" width="5.85546875" style="1" customWidth="1"/>
    <col min="14841" max="14843" width="9.5703125" style="1" customWidth="1"/>
    <col min="14844" max="14844" width="9.7109375" style="1" customWidth="1"/>
    <col min="14845" max="14845" width="10.5703125" style="1" customWidth="1"/>
    <col min="14846" max="14846" width="9.5703125" style="1" customWidth="1"/>
    <col min="14847" max="15081" width="8.85546875" style="1"/>
    <col min="15082" max="15082" width="10.5703125" style="1" customWidth="1"/>
    <col min="15083" max="15083" width="5.140625" style="1" customWidth="1"/>
    <col min="15084" max="15084" width="20.42578125" style="1" customWidth="1"/>
    <col min="15085" max="15085" width="7.28515625" style="1" customWidth="1"/>
    <col min="15086" max="15086" width="8.5703125" style="1" customWidth="1"/>
    <col min="15087" max="15087" width="9.42578125" style="1" customWidth="1"/>
    <col min="15088" max="15088" width="13.28515625" style="1" customWidth="1"/>
    <col min="15089" max="15090" width="5.85546875" style="1" customWidth="1"/>
    <col min="15091" max="15091" width="7.42578125" style="1" customWidth="1"/>
    <col min="15092" max="15092" width="7.28515625" style="1" customWidth="1"/>
    <col min="15093" max="15093" width="9.42578125" style="1" customWidth="1"/>
    <col min="15094" max="15094" width="13.28515625" style="1" customWidth="1"/>
    <col min="15095" max="15096" width="5.85546875" style="1" customWidth="1"/>
    <col min="15097" max="15099" width="9.5703125" style="1" customWidth="1"/>
    <col min="15100" max="15100" width="9.7109375" style="1" customWidth="1"/>
    <col min="15101" max="15101" width="10.5703125" style="1" customWidth="1"/>
    <col min="15102" max="15102" width="9.5703125" style="1" customWidth="1"/>
    <col min="15103" max="15337" width="8.85546875" style="1"/>
    <col min="15338" max="15338" width="10.5703125" style="1" customWidth="1"/>
    <col min="15339" max="15339" width="5.140625" style="1" customWidth="1"/>
    <col min="15340" max="15340" width="20.42578125" style="1" customWidth="1"/>
    <col min="15341" max="15341" width="7.28515625" style="1" customWidth="1"/>
    <col min="15342" max="15342" width="8.5703125" style="1" customWidth="1"/>
    <col min="15343" max="15343" width="9.42578125" style="1" customWidth="1"/>
    <col min="15344" max="15344" width="13.28515625" style="1" customWidth="1"/>
    <col min="15345" max="15346" width="5.85546875" style="1" customWidth="1"/>
    <col min="15347" max="15347" width="7.42578125" style="1" customWidth="1"/>
    <col min="15348" max="15348" width="7.28515625" style="1" customWidth="1"/>
    <col min="15349" max="15349" width="9.42578125" style="1" customWidth="1"/>
    <col min="15350" max="15350" width="13.28515625" style="1" customWidth="1"/>
    <col min="15351" max="15352" width="5.85546875" style="1" customWidth="1"/>
    <col min="15353" max="15355" width="9.5703125" style="1" customWidth="1"/>
    <col min="15356" max="15356" width="9.7109375" style="1" customWidth="1"/>
    <col min="15357" max="15357" width="10.5703125" style="1" customWidth="1"/>
    <col min="15358" max="15358" width="9.5703125" style="1" customWidth="1"/>
    <col min="15359" max="15593" width="8.85546875" style="1"/>
    <col min="15594" max="15594" width="10.5703125" style="1" customWidth="1"/>
    <col min="15595" max="15595" width="5.140625" style="1" customWidth="1"/>
    <col min="15596" max="15596" width="20.42578125" style="1" customWidth="1"/>
    <col min="15597" max="15597" width="7.28515625" style="1" customWidth="1"/>
    <col min="15598" max="15598" width="8.5703125" style="1" customWidth="1"/>
    <col min="15599" max="15599" width="9.42578125" style="1" customWidth="1"/>
    <col min="15600" max="15600" width="13.28515625" style="1" customWidth="1"/>
    <col min="15601" max="15602" width="5.85546875" style="1" customWidth="1"/>
    <col min="15603" max="15603" width="7.42578125" style="1" customWidth="1"/>
    <col min="15604" max="15604" width="7.28515625" style="1" customWidth="1"/>
    <col min="15605" max="15605" width="9.42578125" style="1" customWidth="1"/>
    <col min="15606" max="15606" width="13.28515625" style="1" customWidth="1"/>
    <col min="15607" max="15608" width="5.85546875" style="1" customWidth="1"/>
    <col min="15609" max="15611" width="9.5703125" style="1" customWidth="1"/>
    <col min="15612" max="15612" width="9.7109375" style="1" customWidth="1"/>
    <col min="15613" max="15613" width="10.5703125" style="1" customWidth="1"/>
    <col min="15614" max="15614" width="9.5703125" style="1" customWidth="1"/>
    <col min="15615" max="15849" width="8.85546875" style="1"/>
    <col min="15850" max="15850" width="10.5703125" style="1" customWidth="1"/>
    <col min="15851" max="15851" width="5.140625" style="1" customWidth="1"/>
    <col min="15852" max="15852" width="20.42578125" style="1" customWidth="1"/>
    <col min="15853" max="15853" width="7.28515625" style="1" customWidth="1"/>
    <col min="15854" max="15854" width="8.5703125" style="1" customWidth="1"/>
    <col min="15855" max="15855" width="9.42578125" style="1" customWidth="1"/>
    <col min="15856" max="15856" width="13.28515625" style="1" customWidth="1"/>
    <col min="15857" max="15858" width="5.85546875" style="1" customWidth="1"/>
    <col min="15859" max="15859" width="7.42578125" style="1" customWidth="1"/>
    <col min="15860" max="15860" width="7.28515625" style="1" customWidth="1"/>
    <col min="15861" max="15861" width="9.42578125" style="1" customWidth="1"/>
    <col min="15862" max="15862" width="13.28515625" style="1" customWidth="1"/>
    <col min="15863" max="15864" width="5.85546875" style="1" customWidth="1"/>
    <col min="15865" max="15867" width="9.5703125" style="1" customWidth="1"/>
    <col min="15868" max="15868" width="9.7109375" style="1" customWidth="1"/>
    <col min="15869" max="15869" width="10.5703125" style="1" customWidth="1"/>
    <col min="15870" max="15870" width="9.5703125" style="1" customWidth="1"/>
    <col min="15871" max="16105" width="8.85546875" style="1"/>
    <col min="16106" max="16106" width="10.5703125" style="1" customWidth="1"/>
    <col min="16107" max="16107" width="5.140625" style="1" customWidth="1"/>
    <col min="16108" max="16108" width="20.42578125" style="1" customWidth="1"/>
    <col min="16109" max="16109" width="7.28515625" style="1" customWidth="1"/>
    <col min="16110" max="16110" width="8.5703125" style="1" customWidth="1"/>
    <col min="16111" max="16111" width="9.42578125" style="1" customWidth="1"/>
    <col min="16112" max="16112" width="13.28515625" style="1" customWidth="1"/>
    <col min="16113" max="16114" width="5.85546875" style="1" customWidth="1"/>
    <col min="16115" max="16115" width="7.42578125" style="1" customWidth="1"/>
    <col min="16116" max="16116" width="7.28515625" style="1" customWidth="1"/>
    <col min="16117" max="16117" width="9.42578125" style="1" customWidth="1"/>
    <col min="16118" max="16118" width="13.28515625" style="1" customWidth="1"/>
    <col min="16119" max="16120" width="5.85546875" style="1" customWidth="1"/>
    <col min="16121" max="16123" width="9.5703125" style="1" customWidth="1"/>
    <col min="16124" max="16124" width="9.7109375" style="1" customWidth="1"/>
    <col min="16125" max="16125" width="10.5703125" style="1" customWidth="1"/>
    <col min="16126" max="16126" width="9.5703125" style="1" customWidth="1"/>
    <col min="16127" max="16384" width="8.85546875" style="1"/>
  </cols>
  <sheetData>
    <row r="1" spans="1:23" ht="16.5" customHeight="1" x14ac:dyDescent="0.2">
      <c r="A1" s="318"/>
      <c r="E1" s="319"/>
      <c r="F1" s="1"/>
      <c r="J1" s="321"/>
      <c r="S1" s="699" t="s">
        <v>444</v>
      </c>
      <c r="T1" s="699"/>
    </row>
    <row r="2" spans="1:23" s="51" customFormat="1" ht="16.5" customHeight="1" x14ac:dyDescent="0.2">
      <c r="A2" s="698" t="s">
        <v>648</v>
      </c>
      <c r="B2" s="698"/>
      <c r="C2" s="698"/>
      <c r="D2" s="698"/>
      <c r="E2" s="698"/>
      <c r="F2" s="698"/>
      <c r="G2" s="698"/>
      <c r="H2" s="698"/>
      <c r="I2" s="698"/>
      <c r="J2" s="698"/>
      <c r="K2" s="698"/>
      <c r="L2" s="698"/>
      <c r="M2" s="698"/>
      <c r="N2" s="698"/>
      <c r="O2" s="698"/>
      <c r="P2" s="698"/>
      <c r="Q2" s="698"/>
      <c r="R2" s="698"/>
      <c r="S2" s="698"/>
      <c r="T2" s="698"/>
    </row>
    <row r="3" spans="1:23" ht="16.5" customHeight="1" x14ac:dyDescent="0.2">
      <c r="A3" s="318"/>
      <c r="C3" s="322"/>
      <c r="D3" s="322"/>
      <c r="E3" s="322"/>
      <c r="F3" s="322"/>
      <c r="G3" s="322"/>
      <c r="H3" s="1"/>
      <c r="I3" s="1"/>
    </row>
    <row r="4" spans="1:23" ht="19.5" customHeight="1" x14ac:dyDescent="0.2">
      <c r="A4" s="628" t="s">
        <v>425</v>
      </c>
      <c r="B4" s="628" t="s">
        <v>332</v>
      </c>
      <c r="C4" s="700" t="s">
        <v>426</v>
      </c>
      <c r="D4" s="700" t="s">
        <v>506</v>
      </c>
      <c r="E4" s="700"/>
      <c r="F4" s="700"/>
      <c r="G4" s="700"/>
      <c r="H4" s="700"/>
      <c r="I4" s="700"/>
      <c r="J4" s="700" t="s">
        <v>599</v>
      </c>
      <c r="K4" s="700"/>
      <c r="L4" s="700"/>
      <c r="M4" s="700"/>
      <c r="N4" s="700"/>
      <c r="O4" s="700"/>
      <c r="P4" s="700" t="s">
        <v>600</v>
      </c>
      <c r="Q4" s="700" t="s">
        <v>601</v>
      </c>
      <c r="R4" s="700" t="s">
        <v>602</v>
      </c>
      <c r="S4" s="700" t="s">
        <v>603</v>
      </c>
      <c r="T4" s="700" t="s">
        <v>604</v>
      </c>
    </row>
    <row r="5" spans="1:23" ht="93.75" customHeight="1" thickBot="1" x14ac:dyDescent="0.25">
      <c r="A5" s="704"/>
      <c r="B5" s="704"/>
      <c r="C5" s="701"/>
      <c r="D5" s="551" t="s">
        <v>445</v>
      </c>
      <c r="E5" s="552" t="s">
        <v>428</v>
      </c>
      <c r="F5" s="551" t="s">
        <v>344</v>
      </c>
      <c r="G5" s="553" t="s">
        <v>446</v>
      </c>
      <c r="H5" s="701" t="s">
        <v>343</v>
      </c>
      <c r="I5" s="701"/>
      <c r="J5" s="551" t="s">
        <v>445</v>
      </c>
      <c r="K5" s="552" t="s">
        <v>428</v>
      </c>
      <c r="L5" s="551" t="s">
        <v>344</v>
      </c>
      <c r="M5" s="553" t="s">
        <v>446</v>
      </c>
      <c r="N5" s="701" t="s">
        <v>343</v>
      </c>
      <c r="O5" s="701"/>
      <c r="P5" s="701"/>
      <c r="Q5" s="701"/>
      <c r="R5" s="701"/>
      <c r="S5" s="701"/>
      <c r="T5" s="701"/>
    </row>
    <row r="6" spans="1:23" ht="24" customHeight="1" x14ac:dyDescent="0.2">
      <c r="A6" s="557">
        <v>0</v>
      </c>
      <c r="B6" s="558">
        <v>1</v>
      </c>
      <c r="C6" s="559">
        <v>2</v>
      </c>
      <c r="D6" s="557">
        <v>3</v>
      </c>
      <c r="E6" s="558">
        <v>4</v>
      </c>
      <c r="F6" s="558">
        <v>5</v>
      </c>
      <c r="G6" s="558">
        <v>6</v>
      </c>
      <c r="H6" s="558">
        <v>7</v>
      </c>
      <c r="I6" s="559">
        <v>8</v>
      </c>
      <c r="J6" s="557">
        <v>3</v>
      </c>
      <c r="K6" s="558">
        <v>4</v>
      </c>
      <c r="L6" s="558">
        <v>5</v>
      </c>
      <c r="M6" s="558">
        <v>6</v>
      </c>
      <c r="N6" s="558">
        <v>7</v>
      </c>
      <c r="O6" s="559">
        <v>8</v>
      </c>
      <c r="P6" s="473" t="s">
        <v>605</v>
      </c>
      <c r="Q6" s="474" t="s">
        <v>606</v>
      </c>
      <c r="R6" s="474" t="s">
        <v>607</v>
      </c>
      <c r="S6" s="474"/>
      <c r="T6" s="475"/>
    </row>
    <row r="7" spans="1:23" ht="30" customHeight="1" x14ac:dyDescent="0.2">
      <c r="A7" s="708" t="s">
        <v>429</v>
      </c>
      <c r="B7" s="323">
        <v>1</v>
      </c>
      <c r="C7" s="571" t="s">
        <v>447</v>
      </c>
      <c r="D7" s="560">
        <v>0</v>
      </c>
      <c r="E7" s="325">
        <f>'Anexa 8'!J10</f>
        <v>3</v>
      </c>
      <c r="F7" s="466">
        <f t="shared" ref="F7:F12" si="0">E7*100/$E$14</f>
        <v>2.4162371134020619E-2</v>
      </c>
      <c r="G7" s="326">
        <f>'Anexa 8'!K10</f>
        <v>1953300</v>
      </c>
      <c r="H7" s="466">
        <f t="shared" ref="H7:H12" si="1">G7*100/$G$14</f>
        <v>2.1605760667109772E-2</v>
      </c>
      <c r="I7" s="705">
        <f>SUM(H7:H11)</f>
        <v>95.590531510759462</v>
      </c>
      <c r="J7" s="560">
        <v>0</v>
      </c>
      <c r="K7" s="325">
        <v>21</v>
      </c>
      <c r="L7" s="466">
        <v>0.15217391304347827</v>
      </c>
      <c r="M7" s="326">
        <v>3900432</v>
      </c>
      <c r="N7" s="466">
        <v>4.3629548797464543E-2</v>
      </c>
      <c r="O7" s="705">
        <f>SUM(N7:N11)</f>
        <v>96.623047717274346</v>
      </c>
      <c r="P7" s="476" t="s">
        <v>0</v>
      </c>
      <c r="Q7" s="498">
        <f>G7/M7-1</f>
        <v>-0.49920931835242865</v>
      </c>
      <c r="R7" s="498">
        <f>E7/K7-1</f>
        <v>-0.85714285714285721</v>
      </c>
      <c r="S7" s="706">
        <f>(E7+E8+E9+E10+E11)/(K7+K8+K9+K10+K11)-1</f>
        <v>-0.10965372507869886</v>
      </c>
      <c r="T7" s="707">
        <f>(G7+G8+G9+G10+G11)/(M7+M8+M9+M10+M11)-1</f>
        <v>4.6418063863118419E-4</v>
      </c>
    </row>
    <row r="8" spans="1:23" ht="30" customHeight="1" x14ac:dyDescent="0.2">
      <c r="A8" s="708"/>
      <c r="B8" s="323">
        <v>2</v>
      </c>
      <c r="C8" s="571" t="s">
        <v>448</v>
      </c>
      <c r="D8" s="560">
        <f>'Anexa 3'!C161</f>
        <v>1828</v>
      </c>
      <c r="E8" s="325">
        <f>'Anexa 5'!J156</f>
        <v>5156</v>
      </c>
      <c r="F8" s="466">
        <f t="shared" si="0"/>
        <v>41.527061855670105</v>
      </c>
      <c r="G8" s="326">
        <f>'Anexa 5'!K156</f>
        <v>5993512587.4100046</v>
      </c>
      <c r="H8" s="466">
        <f t="shared" si="1"/>
        <v>66.29519199246937</v>
      </c>
      <c r="I8" s="705"/>
      <c r="J8" s="560">
        <v>2229</v>
      </c>
      <c r="K8" s="325">
        <v>5770</v>
      </c>
      <c r="L8" s="466">
        <v>41.811594202898547</v>
      </c>
      <c r="M8" s="326">
        <v>6606320440.8899994</v>
      </c>
      <c r="N8" s="466">
        <v>73.89714268765556</v>
      </c>
      <c r="O8" s="705"/>
      <c r="P8" s="476">
        <f>D8/J8-1</f>
        <v>-0.17990130103185287</v>
      </c>
      <c r="Q8" s="498">
        <f t="shared" ref="Q8:Q14" si="2">G8/M8-1</f>
        <v>-9.2760843038585339E-2</v>
      </c>
      <c r="R8" s="498">
        <f t="shared" ref="R8:R14" si="3">E8/K8-1</f>
        <v>-0.10641247833622181</v>
      </c>
      <c r="S8" s="706"/>
      <c r="T8" s="707"/>
      <c r="V8" s="600">
        <f>G8+G10</f>
        <v>7050762790.0400047</v>
      </c>
      <c r="W8" s="600">
        <f>M8+M10</f>
        <v>7817626819.2299995</v>
      </c>
    </row>
    <row r="9" spans="1:23" ht="30" customHeight="1" x14ac:dyDescent="0.2">
      <c r="A9" s="708"/>
      <c r="B9" s="323">
        <v>3</v>
      </c>
      <c r="C9" s="571" t="s">
        <v>449</v>
      </c>
      <c r="D9" s="560">
        <f>'Anexa 9'!C8</f>
        <v>179</v>
      </c>
      <c r="E9" s="325">
        <f>'Anexa 9'!K8</f>
        <v>1437</v>
      </c>
      <c r="F9" s="466">
        <f>E9*100/$E$14</f>
        <v>11.573775773195877</v>
      </c>
      <c r="G9" s="326">
        <f>'Anexa 9'!L8</f>
        <v>1575886509.0386009</v>
      </c>
      <c r="H9" s="466">
        <f t="shared" si="1"/>
        <v>17.431130268169323</v>
      </c>
      <c r="I9" s="705"/>
      <c r="J9" s="560">
        <v>76</v>
      </c>
      <c r="K9" s="325">
        <v>1265</v>
      </c>
      <c r="L9" s="466">
        <v>9.1666666666666661</v>
      </c>
      <c r="M9" s="326">
        <v>811895095.87300003</v>
      </c>
      <c r="N9" s="466">
        <v>9.0817162570231229</v>
      </c>
      <c r="O9" s="705"/>
      <c r="P9" s="476">
        <f t="shared" ref="P9:P12" si="4">D9/J9-1</f>
        <v>1.3552631578947367</v>
      </c>
      <c r="Q9" s="498">
        <f t="shared" si="2"/>
        <v>0.94099769422071677</v>
      </c>
      <c r="R9" s="498">
        <f t="shared" si="3"/>
        <v>0.13596837944664042</v>
      </c>
      <c r="S9" s="706"/>
      <c r="T9" s="707"/>
      <c r="W9" s="600">
        <f>W8-V8</f>
        <v>766864029.18999481</v>
      </c>
    </row>
    <row r="10" spans="1:23" ht="30" customHeight="1" x14ac:dyDescent="0.2">
      <c r="A10" s="708"/>
      <c r="B10" s="323">
        <v>4</v>
      </c>
      <c r="C10" s="571" t="s">
        <v>450</v>
      </c>
      <c r="D10" s="560">
        <f>'Anexa 3'!D161</f>
        <v>1924</v>
      </c>
      <c r="E10" s="325">
        <f>'Anexa 6'!J184</f>
        <v>5205</v>
      </c>
      <c r="F10" s="466">
        <f t="shared" si="0"/>
        <v>41.921713917525771</v>
      </c>
      <c r="G10" s="326">
        <f>'Anexa 6'!K184</f>
        <v>1057250202.6300004</v>
      </c>
      <c r="H10" s="466">
        <f t="shared" si="1"/>
        <v>11.69441194044801</v>
      </c>
      <c r="I10" s="705"/>
      <c r="J10" s="560">
        <v>2579</v>
      </c>
      <c r="K10" s="325">
        <v>6204</v>
      </c>
      <c r="L10" s="466">
        <v>44.956521739130437</v>
      </c>
      <c r="M10" s="326">
        <v>1211306378.3400002</v>
      </c>
      <c r="N10" s="466">
        <v>13.549460865479794</v>
      </c>
      <c r="O10" s="705"/>
      <c r="P10" s="476">
        <f t="shared" si="4"/>
        <v>-0.253974408685537</v>
      </c>
      <c r="Q10" s="498">
        <f t="shared" si="2"/>
        <v>-0.12718184141085898</v>
      </c>
      <c r="R10" s="498">
        <f t="shared" si="3"/>
        <v>-0.16102514506769827</v>
      </c>
      <c r="S10" s="706"/>
      <c r="T10" s="707"/>
      <c r="V10" s="600">
        <f>G9+G11+G12</f>
        <v>1987928347.781101</v>
      </c>
      <c r="W10" s="600">
        <f>M9+M11+M12</f>
        <v>1118358921.1126001</v>
      </c>
    </row>
    <row r="11" spans="1:23" ht="30" customHeight="1" x14ac:dyDescent="0.2">
      <c r="A11" s="708"/>
      <c r="B11" s="323">
        <v>5</v>
      </c>
      <c r="C11" s="571" t="s">
        <v>451</v>
      </c>
      <c r="D11" s="560">
        <f>'Anexa 9'!C9</f>
        <v>85</v>
      </c>
      <c r="E11" s="325">
        <f>'Anexa 9'!K9</f>
        <v>78</v>
      </c>
      <c r="F11" s="466">
        <f t="shared" si="0"/>
        <v>0.62822164948453607</v>
      </c>
      <c r="G11" s="326">
        <f>'Anexa 9'!L9</f>
        <v>13397471.032500003</v>
      </c>
      <c r="H11" s="466">
        <f t="shared" si="1"/>
        <v>0.14819154900564743</v>
      </c>
      <c r="I11" s="705"/>
      <c r="J11" s="560">
        <v>56</v>
      </c>
      <c r="K11" s="325">
        <v>82</v>
      </c>
      <c r="L11" s="466">
        <v>0.59420289855072461</v>
      </c>
      <c r="M11" s="326">
        <v>4568135.0696000019</v>
      </c>
      <c r="N11" s="466">
        <v>5.1098358318392011E-2</v>
      </c>
      <c r="O11" s="705"/>
      <c r="P11" s="476">
        <f>D11/J11-1</f>
        <v>0.51785714285714279</v>
      </c>
      <c r="Q11" s="498">
        <f t="shared" si="2"/>
        <v>1.9328097414757748</v>
      </c>
      <c r="R11" s="498">
        <f t="shared" si="3"/>
        <v>-4.8780487804878092E-2</v>
      </c>
      <c r="S11" s="706"/>
      <c r="T11" s="707"/>
      <c r="W11" s="600">
        <f>V10-W10</f>
        <v>869569426.6685009</v>
      </c>
    </row>
    <row r="12" spans="1:23" ht="30" customHeight="1" x14ac:dyDescent="0.2">
      <c r="A12" s="572" t="s">
        <v>452</v>
      </c>
      <c r="B12" s="327">
        <v>6</v>
      </c>
      <c r="C12" s="573" t="s">
        <v>453</v>
      </c>
      <c r="D12" s="561">
        <f>'Anexa 01'!E13+'Anexa 01'!E14</f>
        <v>339</v>
      </c>
      <c r="E12" s="329">
        <f>'Anexa 7'!J86-28</f>
        <v>537</v>
      </c>
      <c r="F12" s="330">
        <f t="shared" si="0"/>
        <v>4.3250644329896906</v>
      </c>
      <c r="G12" s="331">
        <f>'Anexa 7'!K86-403711962.5</f>
        <v>398644367.71000004</v>
      </c>
      <c r="H12" s="330">
        <f t="shared" si="1"/>
        <v>4.4094684892405489</v>
      </c>
      <c r="I12" s="562">
        <f>H12</f>
        <v>4.4094684892405489</v>
      </c>
      <c r="J12" s="561">
        <v>239</v>
      </c>
      <c r="K12" s="329">
        <v>458</v>
      </c>
      <c r="L12" s="330">
        <v>3.318840579710145</v>
      </c>
      <c r="M12" s="331">
        <v>301895690.17000008</v>
      </c>
      <c r="N12" s="330">
        <v>3.3769522827256715</v>
      </c>
      <c r="O12" s="562">
        <f>N12</f>
        <v>3.3769522827256715</v>
      </c>
      <c r="P12" s="477">
        <f t="shared" si="4"/>
        <v>0.41841004184100417</v>
      </c>
      <c r="Q12" s="478">
        <f t="shared" si="2"/>
        <v>0.32047054890223814</v>
      </c>
      <c r="R12" s="478">
        <f t="shared" si="3"/>
        <v>0.17248908296943233</v>
      </c>
      <c r="S12" s="478">
        <f>E12/K12-1</f>
        <v>0.17248908296943233</v>
      </c>
      <c r="T12" s="479">
        <f>G12/M12-1</f>
        <v>0.32047054890223814</v>
      </c>
    </row>
    <row r="13" spans="1:23" s="334" customFormat="1" ht="30" customHeight="1" thickBot="1" x14ac:dyDescent="0.25">
      <c r="A13" s="574"/>
      <c r="B13" s="575">
        <v>7</v>
      </c>
      <c r="C13" s="576" t="s">
        <v>454</v>
      </c>
      <c r="D13" s="563" t="s">
        <v>0</v>
      </c>
      <c r="E13" s="564">
        <v>28</v>
      </c>
      <c r="F13" s="565" t="s">
        <v>0</v>
      </c>
      <c r="G13" s="566">
        <v>403711962.5</v>
      </c>
      <c r="H13" s="567">
        <v>0</v>
      </c>
      <c r="I13" s="568">
        <f>SUM(H13)</f>
        <v>0</v>
      </c>
      <c r="J13" s="563" t="s">
        <v>0</v>
      </c>
      <c r="K13" s="564">
        <v>30</v>
      </c>
      <c r="L13" s="565" t="s">
        <v>0</v>
      </c>
      <c r="M13" s="566">
        <v>1159941900</v>
      </c>
      <c r="N13" s="567">
        <v>0</v>
      </c>
      <c r="O13" s="568">
        <f>SUM(N13)</f>
        <v>0</v>
      </c>
      <c r="P13" s="480" t="s">
        <v>0</v>
      </c>
      <c r="Q13" s="481" t="s">
        <v>0</v>
      </c>
      <c r="R13" s="481" t="s">
        <v>0</v>
      </c>
      <c r="S13" s="482">
        <f t="shared" ref="S13:S14" si="5">E13/K13-1</f>
        <v>-6.6666666666666652E-2</v>
      </c>
      <c r="T13" s="483">
        <f t="shared" ref="T13:T14" si="6">G13/M13-1</f>
        <v>-0.65195501386750498</v>
      </c>
    </row>
    <row r="14" spans="1:23" s="334" customFormat="1" ht="30" customHeight="1" x14ac:dyDescent="0.2">
      <c r="A14" s="703" t="s">
        <v>1</v>
      </c>
      <c r="B14" s="703"/>
      <c r="C14" s="703"/>
      <c r="D14" s="554">
        <f>SUM(D7:D12)</f>
        <v>4355</v>
      </c>
      <c r="E14" s="554">
        <f>SUM(E7:E12)</f>
        <v>12416</v>
      </c>
      <c r="F14" s="555">
        <f>SUM(F7:F12)</f>
        <v>100</v>
      </c>
      <c r="G14" s="556">
        <f>SUM(G7:G12)</f>
        <v>9040644437.821106</v>
      </c>
      <c r="H14" s="555">
        <f>G14*100/$G$14</f>
        <v>100</v>
      </c>
      <c r="I14" s="555">
        <f>SUM(I7:I12)</f>
        <v>100.00000000000001</v>
      </c>
      <c r="J14" s="554">
        <v>5179</v>
      </c>
      <c r="K14" s="554">
        <v>13800</v>
      </c>
      <c r="L14" s="555">
        <v>99.999999999999986</v>
      </c>
      <c r="M14" s="556">
        <v>8939886172.3400002</v>
      </c>
      <c r="N14" s="555">
        <v>100</v>
      </c>
      <c r="O14" s="555">
        <f>SUM(O7:O12)</f>
        <v>100.00000000000001</v>
      </c>
      <c r="P14" s="569">
        <f>D14/J14-1</f>
        <v>-0.15910407414558791</v>
      </c>
      <c r="Q14" s="570">
        <f t="shared" si="2"/>
        <v>1.127064299687075E-2</v>
      </c>
      <c r="R14" s="570">
        <f t="shared" si="3"/>
        <v>-0.1002898550724638</v>
      </c>
      <c r="S14" s="570">
        <f t="shared" si="5"/>
        <v>-0.1002898550724638</v>
      </c>
      <c r="T14" s="570">
        <f t="shared" si="6"/>
        <v>1.127064299687075E-2</v>
      </c>
    </row>
    <row r="15" spans="1:23" ht="65.25" customHeight="1" x14ac:dyDescent="0.2">
      <c r="A15" s="335" t="s">
        <v>455</v>
      </c>
      <c r="B15" s="702" t="s">
        <v>647</v>
      </c>
      <c r="C15" s="702"/>
      <c r="D15" s="702"/>
      <c r="E15" s="702"/>
      <c r="F15" s="702"/>
      <c r="G15" s="702"/>
      <c r="H15" s="702"/>
      <c r="I15" s="702"/>
      <c r="J15" s="702"/>
      <c r="K15" s="702"/>
      <c r="L15" s="702"/>
      <c r="M15" s="702"/>
      <c r="N15" s="702"/>
      <c r="O15" s="702"/>
      <c r="P15" s="702"/>
      <c r="Q15" s="702"/>
      <c r="R15" s="702"/>
      <c r="S15" s="702"/>
      <c r="T15" s="702"/>
    </row>
    <row r="16" spans="1:23" ht="53.25" customHeight="1" x14ac:dyDescent="0.2">
      <c r="A16" s="336"/>
      <c r="B16" s="337"/>
      <c r="C16" s="338"/>
      <c r="D16" s="339"/>
      <c r="E16" s="599">
        <f>E14-K14</f>
        <v>-1384</v>
      </c>
      <c r="F16" s="339"/>
      <c r="G16" s="340">
        <f>G14-M14</f>
        <v>100758265.4811058</v>
      </c>
      <c r="H16" s="339"/>
      <c r="I16" s="339"/>
      <c r="Q16" s="596"/>
      <c r="R16" s="596">
        <v>2020</v>
      </c>
      <c r="S16" s="596">
        <v>2019</v>
      </c>
    </row>
    <row r="17" spans="1:19" ht="53.25" customHeight="1" x14ac:dyDescent="0.2">
      <c r="A17" s="336"/>
      <c r="B17" s="335"/>
      <c r="C17" s="338"/>
      <c r="D17" s="339"/>
      <c r="E17" s="339"/>
      <c r="F17" s="339"/>
      <c r="G17" s="339"/>
      <c r="H17" s="339"/>
      <c r="I17" s="339"/>
      <c r="Q17" s="597" t="s">
        <v>447</v>
      </c>
      <c r="R17" s="598">
        <v>1953300</v>
      </c>
      <c r="S17" s="598">
        <v>3900432</v>
      </c>
    </row>
    <row r="18" spans="1:19" ht="67.5" x14ac:dyDescent="0.2">
      <c r="C18" s="341"/>
      <c r="D18" s="342"/>
      <c r="E18" s="342"/>
      <c r="Q18" s="597" t="s">
        <v>448</v>
      </c>
      <c r="R18" s="598">
        <v>5993512587.4100046</v>
      </c>
      <c r="S18" s="598">
        <v>6606320440.8899994</v>
      </c>
    </row>
    <row r="19" spans="1:19" ht="67.5" x14ac:dyDescent="0.2">
      <c r="C19" s="344"/>
      <c r="D19" s="345"/>
      <c r="E19" s="345"/>
      <c r="Q19" s="597" t="s">
        <v>449</v>
      </c>
      <c r="R19" s="598">
        <v>1575886509.0386009</v>
      </c>
      <c r="S19" s="598">
        <v>811895095.87300003</v>
      </c>
    </row>
    <row r="20" spans="1:19" ht="90" x14ac:dyDescent="0.2">
      <c r="C20" s="344"/>
      <c r="D20" s="345"/>
      <c r="E20" s="345"/>
      <c r="Q20" s="597" t="s">
        <v>450</v>
      </c>
      <c r="R20" s="598">
        <v>1057250202.6300004</v>
      </c>
      <c r="S20" s="598">
        <v>1211306378.3400002</v>
      </c>
    </row>
    <row r="21" spans="1:19" s="319" customFormat="1" ht="78.75" x14ac:dyDescent="0.25">
      <c r="C21" s="346"/>
      <c r="D21" s="347"/>
      <c r="E21" s="347"/>
      <c r="F21" s="348"/>
      <c r="G21" s="349"/>
      <c r="I21" s="343"/>
      <c r="Q21" s="597" t="s">
        <v>451</v>
      </c>
      <c r="R21" s="598">
        <v>13397471.032500003</v>
      </c>
      <c r="S21" s="598">
        <v>4568135.0696000019</v>
      </c>
    </row>
    <row r="22" spans="1:19" s="319" customFormat="1" ht="12.75" customHeight="1" x14ac:dyDescent="0.25">
      <c r="C22" s="346"/>
      <c r="D22" s="350"/>
      <c r="E22" s="350"/>
      <c r="F22" s="349"/>
      <c r="G22" s="349"/>
      <c r="I22" s="343"/>
      <c r="Q22" s="594" t="s">
        <v>434</v>
      </c>
      <c r="R22" s="595">
        <v>398644367.71000004</v>
      </c>
      <c r="S22" s="595">
        <v>301895690.17000008</v>
      </c>
    </row>
    <row r="23" spans="1:19" s="319" customFormat="1" x14ac:dyDescent="0.25">
      <c r="D23" s="351"/>
      <c r="E23" s="351"/>
      <c r="F23" s="351"/>
      <c r="G23" s="351"/>
      <c r="I23" s="343"/>
      <c r="Q23" s="593" t="s">
        <v>480</v>
      </c>
      <c r="R23" s="592">
        <v>9040644437.821106</v>
      </c>
      <c r="S23" s="592">
        <v>8939886172.3425999</v>
      </c>
    </row>
    <row r="24" spans="1:19" s="319" customFormat="1" ht="12.75" customHeight="1" x14ac:dyDescent="0.25">
      <c r="D24" s="352"/>
      <c r="E24" s="353"/>
      <c r="F24" s="352"/>
      <c r="G24" s="352"/>
      <c r="I24" s="343"/>
    </row>
    <row r="25" spans="1:19" s="319" customFormat="1" x14ac:dyDescent="0.25">
      <c r="D25" s="352"/>
      <c r="E25" s="353"/>
      <c r="F25" s="352"/>
      <c r="G25" s="352"/>
      <c r="I25" s="343"/>
    </row>
    <row r="26" spans="1:19" s="319" customFormat="1" x14ac:dyDescent="0.25">
      <c r="D26" s="354"/>
      <c r="E26" s="353"/>
      <c r="F26" s="352"/>
      <c r="G26" s="352"/>
      <c r="I26" s="343"/>
    </row>
    <row r="27" spans="1:19" s="319" customFormat="1" ht="12.75" customHeight="1" x14ac:dyDescent="0.25">
      <c r="D27" s="352"/>
      <c r="E27" s="353"/>
      <c r="F27" s="352"/>
      <c r="G27" s="352"/>
      <c r="I27" s="343"/>
    </row>
    <row r="28" spans="1:19" s="319" customFormat="1" x14ac:dyDescent="0.25">
      <c r="D28" s="352"/>
      <c r="E28" s="353"/>
      <c r="F28" s="352"/>
      <c r="G28" s="352"/>
      <c r="I28" s="343"/>
    </row>
    <row r="29" spans="1:19" s="319" customFormat="1" x14ac:dyDescent="0.2">
      <c r="D29" s="355"/>
      <c r="E29" s="356"/>
      <c r="F29" s="355"/>
      <c r="G29" s="355"/>
      <c r="I29" s="343"/>
      <c r="R29" s="1"/>
      <c r="S29" s="1"/>
    </row>
    <row r="36" spans="3:5" ht="13.5" thickBot="1" x14ac:dyDescent="0.25">
      <c r="C36" s="357"/>
      <c r="D36" s="357">
        <v>2018</v>
      </c>
      <c r="E36" s="358">
        <v>2015</v>
      </c>
    </row>
    <row r="37" spans="3:5" ht="13.5" thickBot="1" x14ac:dyDescent="0.25">
      <c r="C37" s="359" t="s">
        <v>447</v>
      </c>
      <c r="D37" s="360">
        <v>1953300</v>
      </c>
      <c r="E37" s="361">
        <v>43992</v>
      </c>
    </row>
    <row r="38" spans="3:5" ht="22.5" x14ac:dyDescent="0.2">
      <c r="C38" s="359" t="s">
        <v>448</v>
      </c>
      <c r="D38" s="360">
        <v>5993512587.4100046</v>
      </c>
      <c r="E38" s="362">
        <v>820333527.74000025</v>
      </c>
    </row>
    <row r="39" spans="3:5" ht="22.5" x14ac:dyDescent="0.2">
      <c r="C39" s="363" t="s">
        <v>456</v>
      </c>
      <c r="D39" s="360">
        <v>1575886509.0386009</v>
      </c>
      <c r="E39" s="362">
        <v>903824784.81000006</v>
      </c>
    </row>
    <row r="40" spans="3:5" ht="22.5" x14ac:dyDescent="0.2">
      <c r="C40" s="364" t="s">
        <v>457</v>
      </c>
      <c r="D40" s="360">
        <v>1057250202.6300004</v>
      </c>
      <c r="E40" s="362">
        <v>159245833.23000008</v>
      </c>
    </row>
    <row r="41" spans="3:5" ht="22.5" x14ac:dyDescent="0.2">
      <c r="C41" s="364" t="s">
        <v>458</v>
      </c>
      <c r="D41" s="360">
        <v>13397471.032500003</v>
      </c>
      <c r="E41" s="362">
        <v>36575266.360000007</v>
      </c>
    </row>
    <row r="42" spans="3:5" ht="13.5" thickBot="1" x14ac:dyDescent="0.25">
      <c r="C42" s="365" t="s">
        <v>434</v>
      </c>
      <c r="D42" s="333">
        <v>398644367.71000004</v>
      </c>
      <c r="E42" s="366">
        <v>202462371.73000002</v>
      </c>
    </row>
    <row r="145" spans="3:6" x14ac:dyDescent="0.2">
      <c r="C145" s="319">
        <f>SUM(C6:C79)</f>
        <v>2</v>
      </c>
      <c r="D145" s="319">
        <f>SUM(D6:D79)</f>
        <v>9040655168.821106</v>
      </c>
      <c r="E145" s="319">
        <f>SUM(E6:E79)</f>
        <v>2122511270.8700001</v>
      </c>
      <c r="F145" s="319">
        <f>SUM(F6:F79)</f>
        <v>205</v>
      </c>
    </row>
    <row r="146" spans="3:6" x14ac:dyDescent="0.2">
      <c r="C146" s="319">
        <f>SUM(C80:C84)</f>
        <v>0</v>
      </c>
      <c r="D146" s="319">
        <f t="shared" ref="D146:F146" si="7">SUM(D80:D84)</f>
        <v>0</v>
      </c>
      <c r="E146" s="319">
        <f t="shared" si="7"/>
        <v>0</v>
      </c>
      <c r="F146" s="319">
        <f t="shared" si="7"/>
        <v>0</v>
      </c>
    </row>
    <row r="147" spans="3:6" x14ac:dyDescent="0.2">
      <c r="C147" s="319">
        <f>SUM(C85:C141)</f>
        <v>0</v>
      </c>
      <c r="D147" s="319">
        <f t="shared" ref="D147:F147" si="8">SUM(D85:D141)</f>
        <v>0</v>
      </c>
      <c r="E147" s="319">
        <f t="shared" si="8"/>
        <v>0</v>
      </c>
      <c r="F147" s="319">
        <f t="shared" si="8"/>
        <v>0</v>
      </c>
    </row>
  </sheetData>
  <mergeCells count="21">
    <mergeCell ref="B15:T15"/>
    <mergeCell ref="A14:C14"/>
    <mergeCell ref="A4:A5"/>
    <mergeCell ref="B4:B5"/>
    <mergeCell ref="C4:C5"/>
    <mergeCell ref="D4:I4"/>
    <mergeCell ref="H5:I5"/>
    <mergeCell ref="J4:O4"/>
    <mergeCell ref="N5:O5"/>
    <mergeCell ref="O7:O11"/>
    <mergeCell ref="S7:S11"/>
    <mergeCell ref="T7:T11"/>
    <mergeCell ref="A7:A11"/>
    <mergeCell ref="I7:I11"/>
    <mergeCell ref="A2:T2"/>
    <mergeCell ref="S1:T1"/>
    <mergeCell ref="P4:P5"/>
    <mergeCell ref="Q4:Q5"/>
    <mergeCell ref="R4:R5"/>
    <mergeCell ref="S4:S5"/>
    <mergeCell ref="T4:T5"/>
  </mergeCells>
  <printOptions horizontalCentered="1"/>
  <pageMargins left="0.98425196850393704" right="0.39370078740157483" top="0.39370078740157483" bottom="0.39370078740157483" header="0" footer="0"/>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J36"/>
  <sheetViews>
    <sheetView view="pageBreakPreview" topLeftCell="A22" zoomScaleNormal="55" zoomScaleSheetLayoutView="100" workbookViewId="0">
      <selection activeCell="B37" sqref="B37"/>
    </sheetView>
  </sheetViews>
  <sheetFormatPr defaultRowHeight="12.75" x14ac:dyDescent="0.2"/>
  <cols>
    <col min="1" max="1" width="7.42578125" style="1" customWidth="1"/>
    <col min="2" max="2" width="67.28515625" style="1" customWidth="1"/>
    <col min="3" max="3" width="13" style="1" customWidth="1"/>
    <col min="4" max="5" width="8.85546875" style="1"/>
    <col min="6" max="6" width="36" style="1" customWidth="1"/>
    <col min="7" max="256" width="8.85546875" style="1"/>
    <col min="257" max="257" width="7.42578125" style="1" customWidth="1"/>
    <col min="258" max="258" width="67.28515625" style="1" customWidth="1"/>
    <col min="259" max="259" width="13.85546875" style="1" customWidth="1"/>
    <col min="260" max="512" width="8.85546875" style="1"/>
    <col min="513" max="513" width="7.42578125" style="1" customWidth="1"/>
    <col min="514" max="514" width="67.28515625" style="1" customWidth="1"/>
    <col min="515" max="515" width="13.85546875" style="1" customWidth="1"/>
    <col min="516" max="768" width="8.85546875" style="1"/>
    <col min="769" max="769" width="7.42578125" style="1" customWidth="1"/>
    <col min="770" max="770" width="67.28515625" style="1" customWidth="1"/>
    <col min="771" max="771" width="13.85546875" style="1" customWidth="1"/>
    <col min="772" max="1024" width="8.85546875" style="1"/>
    <col min="1025" max="1025" width="7.42578125" style="1" customWidth="1"/>
    <col min="1026" max="1026" width="67.28515625" style="1" customWidth="1"/>
    <col min="1027" max="1027" width="13.85546875" style="1" customWidth="1"/>
    <col min="1028" max="1280" width="8.85546875" style="1"/>
    <col min="1281" max="1281" width="7.42578125" style="1" customWidth="1"/>
    <col min="1282" max="1282" width="67.28515625" style="1" customWidth="1"/>
    <col min="1283" max="1283" width="13.85546875" style="1" customWidth="1"/>
    <col min="1284" max="1536" width="8.85546875" style="1"/>
    <col min="1537" max="1537" width="7.42578125" style="1" customWidth="1"/>
    <col min="1538" max="1538" width="67.28515625" style="1" customWidth="1"/>
    <col min="1539" max="1539" width="13.85546875" style="1" customWidth="1"/>
    <col min="1540" max="1792" width="8.85546875" style="1"/>
    <col min="1793" max="1793" width="7.42578125" style="1" customWidth="1"/>
    <col min="1794" max="1794" width="67.28515625" style="1" customWidth="1"/>
    <col min="1795" max="1795" width="13.85546875" style="1" customWidth="1"/>
    <col min="1796" max="2048" width="8.85546875" style="1"/>
    <col min="2049" max="2049" width="7.42578125" style="1" customWidth="1"/>
    <col min="2050" max="2050" width="67.28515625" style="1" customWidth="1"/>
    <col min="2051" max="2051" width="13.85546875" style="1" customWidth="1"/>
    <col min="2052" max="2304" width="8.85546875" style="1"/>
    <col min="2305" max="2305" width="7.42578125" style="1" customWidth="1"/>
    <col min="2306" max="2306" width="67.28515625" style="1" customWidth="1"/>
    <col min="2307" max="2307" width="13.85546875" style="1" customWidth="1"/>
    <col min="2308" max="2560" width="8.85546875" style="1"/>
    <col min="2561" max="2561" width="7.42578125" style="1" customWidth="1"/>
    <col min="2562" max="2562" width="67.28515625" style="1" customWidth="1"/>
    <col min="2563" max="2563" width="13.85546875" style="1" customWidth="1"/>
    <col min="2564" max="2816" width="8.85546875" style="1"/>
    <col min="2817" max="2817" width="7.42578125" style="1" customWidth="1"/>
    <col min="2818" max="2818" width="67.28515625" style="1" customWidth="1"/>
    <col min="2819" max="2819" width="13.85546875" style="1" customWidth="1"/>
    <col min="2820" max="3072" width="8.85546875" style="1"/>
    <col min="3073" max="3073" width="7.42578125" style="1" customWidth="1"/>
    <col min="3074" max="3074" width="67.28515625" style="1" customWidth="1"/>
    <col min="3075" max="3075" width="13.85546875" style="1" customWidth="1"/>
    <col min="3076" max="3328" width="8.85546875" style="1"/>
    <col min="3329" max="3329" width="7.42578125" style="1" customWidth="1"/>
    <col min="3330" max="3330" width="67.28515625" style="1" customWidth="1"/>
    <col min="3331" max="3331" width="13.85546875" style="1" customWidth="1"/>
    <col min="3332" max="3584" width="8.85546875" style="1"/>
    <col min="3585" max="3585" width="7.42578125" style="1" customWidth="1"/>
    <col min="3586" max="3586" width="67.28515625" style="1" customWidth="1"/>
    <col min="3587" max="3587" width="13.85546875" style="1" customWidth="1"/>
    <col min="3588" max="3840" width="8.85546875" style="1"/>
    <col min="3841" max="3841" width="7.42578125" style="1" customWidth="1"/>
    <col min="3842" max="3842" width="67.28515625" style="1" customWidth="1"/>
    <col min="3843" max="3843" width="13.85546875" style="1" customWidth="1"/>
    <col min="3844" max="4096" width="8.85546875" style="1"/>
    <col min="4097" max="4097" width="7.42578125" style="1" customWidth="1"/>
    <col min="4098" max="4098" width="67.28515625" style="1" customWidth="1"/>
    <col min="4099" max="4099" width="13.85546875" style="1" customWidth="1"/>
    <col min="4100" max="4352" width="8.85546875" style="1"/>
    <col min="4353" max="4353" width="7.42578125" style="1" customWidth="1"/>
    <col min="4354" max="4354" width="67.28515625" style="1" customWidth="1"/>
    <col min="4355" max="4355" width="13.85546875" style="1" customWidth="1"/>
    <col min="4356" max="4608" width="8.85546875" style="1"/>
    <col min="4609" max="4609" width="7.42578125" style="1" customWidth="1"/>
    <col min="4610" max="4610" width="67.28515625" style="1" customWidth="1"/>
    <col min="4611" max="4611" width="13.85546875" style="1" customWidth="1"/>
    <col min="4612" max="4864" width="8.85546875" style="1"/>
    <col min="4865" max="4865" width="7.42578125" style="1" customWidth="1"/>
    <col min="4866" max="4866" width="67.28515625" style="1" customWidth="1"/>
    <col min="4867" max="4867" width="13.85546875" style="1" customWidth="1"/>
    <col min="4868" max="5120" width="8.85546875" style="1"/>
    <col min="5121" max="5121" width="7.42578125" style="1" customWidth="1"/>
    <col min="5122" max="5122" width="67.28515625" style="1" customWidth="1"/>
    <col min="5123" max="5123" width="13.85546875" style="1" customWidth="1"/>
    <col min="5124" max="5376" width="8.85546875" style="1"/>
    <col min="5377" max="5377" width="7.42578125" style="1" customWidth="1"/>
    <col min="5378" max="5378" width="67.28515625" style="1" customWidth="1"/>
    <col min="5379" max="5379" width="13.85546875" style="1" customWidth="1"/>
    <col min="5380" max="5632" width="8.85546875" style="1"/>
    <col min="5633" max="5633" width="7.42578125" style="1" customWidth="1"/>
    <col min="5634" max="5634" width="67.28515625" style="1" customWidth="1"/>
    <col min="5635" max="5635" width="13.85546875" style="1" customWidth="1"/>
    <col min="5636" max="5888" width="8.85546875" style="1"/>
    <col min="5889" max="5889" width="7.42578125" style="1" customWidth="1"/>
    <col min="5890" max="5890" width="67.28515625" style="1" customWidth="1"/>
    <col min="5891" max="5891" width="13.85546875" style="1" customWidth="1"/>
    <col min="5892" max="6144" width="8.85546875" style="1"/>
    <col min="6145" max="6145" width="7.42578125" style="1" customWidth="1"/>
    <col min="6146" max="6146" width="67.28515625" style="1" customWidth="1"/>
    <col min="6147" max="6147" width="13.85546875" style="1" customWidth="1"/>
    <col min="6148" max="6400" width="8.85546875" style="1"/>
    <col min="6401" max="6401" width="7.42578125" style="1" customWidth="1"/>
    <col min="6402" max="6402" width="67.28515625" style="1" customWidth="1"/>
    <col min="6403" max="6403" width="13.85546875" style="1" customWidth="1"/>
    <col min="6404" max="6656" width="8.85546875" style="1"/>
    <col min="6657" max="6657" width="7.42578125" style="1" customWidth="1"/>
    <col min="6658" max="6658" width="67.28515625" style="1" customWidth="1"/>
    <col min="6659" max="6659" width="13.85546875" style="1" customWidth="1"/>
    <col min="6660" max="6912" width="8.85546875" style="1"/>
    <col min="6913" max="6913" width="7.42578125" style="1" customWidth="1"/>
    <col min="6914" max="6914" width="67.28515625" style="1" customWidth="1"/>
    <col min="6915" max="6915" width="13.85546875" style="1" customWidth="1"/>
    <col min="6916" max="7168" width="8.85546875" style="1"/>
    <col min="7169" max="7169" width="7.42578125" style="1" customWidth="1"/>
    <col min="7170" max="7170" width="67.28515625" style="1" customWidth="1"/>
    <col min="7171" max="7171" width="13.85546875" style="1" customWidth="1"/>
    <col min="7172" max="7424" width="8.85546875" style="1"/>
    <col min="7425" max="7425" width="7.42578125" style="1" customWidth="1"/>
    <col min="7426" max="7426" width="67.28515625" style="1" customWidth="1"/>
    <col min="7427" max="7427" width="13.85546875" style="1" customWidth="1"/>
    <col min="7428" max="7680" width="8.85546875" style="1"/>
    <col min="7681" max="7681" width="7.42578125" style="1" customWidth="1"/>
    <col min="7682" max="7682" width="67.28515625" style="1" customWidth="1"/>
    <col min="7683" max="7683" width="13.85546875" style="1" customWidth="1"/>
    <col min="7684" max="7936" width="8.85546875" style="1"/>
    <col min="7937" max="7937" width="7.42578125" style="1" customWidth="1"/>
    <col min="7938" max="7938" width="67.28515625" style="1" customWidth="1"/>
    <col min="7939" max="7939" width="13.85546875" style="1" customWidth="1"/>
    <col min="7940" max="8192" width="8.85546875" style="1"/>
    <col min="8193" max="8193" width="7.42578125" style="1" customWidth="1"/>
    <col min="8194" max="8194" width="67.28515625" style="1" customWidth="1"/>
    <col min="8195" max="8195" width="13.85546875" style="1" customWidth="1"/>
    <col min="8196" max="8448" width="8.85546875" style="1"/>
    <col min="8449" max="8449" width="7.42578125" style="1" customWidth="1"/>
    <col min="8450" max="8450" width="67.28515625" style="1" customWidth="1"/>
    <col min="8451" max="8451" width="13.85546875" style="1" customWidth="1"/>
    <col min="8452" max="8704" width="8.85546875" style="1"/>
    <col min="8705" max="8705" width="7.42578125" style="1" customWidth="1"/>
    <col min="8706" max="8706" width="67.28515625" style="1" customWidth="1"/>
    <col min="8707" max="8707" width="13.85546875" style="1" customWidth="1"/>
    <col min="8708" max="8960" width="8.85546875" style="1"/>
    <col min="8961" max="8961" width="7.42578125" style="1" customWidth="1"/>
    <col min="8962" max="8962" width="67.28515625" style="1" customWidth="1"/>
    <col min="8963" max="8963" width="13.85546875" style="1" customWidth="1"/>
    <col min="8964" max="9216" width="8.85546875" style="1"/>
    <col min="9217" max="9217" width="7.42578125" style="1" customWidth="1"/>
    <col min="9218" max="9218" width="67.28515625" style="1" customWidth="1"/>
    <col min="9219" max="9219" width="13.85546875" style="1" customWidth="1"/>
    <col min="9220" max="9472" width="8.85546875" style="1"/>
    <col min="9473" max="9473" width="7.42578125" style="1" customWidth="1"/>
    <col min="9474" max="9474" width="67.28515625" style="1" customWidth="1"/>
    <col min="9475" max="9475" width="13.85546875" style="1" customWidth="1"/>
    <col min="9476" max="9728" width="8.85546875" style="1"/>
    <col min="9729" max="9729" width="7.42578125" style="1" customWidth="1"/>
    <col min="9730" max="9730" width="67.28515625" style="1" customWidth="1"/>
    <col min="9731" max="9731" width="13.85546875" style="1" customWidth="1"/>
    <col min="9732" max="9984" width="8.85546875" style="1"/>
    <col min="9985" max="9985" width="7.42578125" style="1" customWidth="1"/>
    <col min="9986" max="9986" width="67.28515625" style="1" customWidth="1"/>
    <col min="9987" max="9987" width="13.85546875" style="1" customWidth="1"/>
    <col min="9988" max="10240" width="8.85546875" style="1"/>
    <col min="10241" max="10241" width="7.42578125" style="1" customWidth="1"/>
    <col min="10242" max="10242" width="67.28515625" style="1" customWidth="1"/>
    <col min="10243" max="10243" width="13.85546875" style="1" customWidth="1"/>
    <col min="10244" max="10496" width="8.85546875" style="1"/>
    <col min="10497" max="10497" width="7.42578125" style="1" customWidth="1"/>
    <col min="10498" max="10498" width="67.28515625" style="1" customWidth="1"/>
    <col min="10499" max="10499" width="13.85546875" style="1" customWidth="1"/>
    <col min="10500" max="10752" width="8.85546875" style="1"/>
    <col min="10753" max="10753" width="7.42578125" style="1" customWidth="1"/>
    <col min="10754" max="10754" width="67.28515625" style="1" customWidth="1"/>
    <col min="10755" max="10755" width="13.85546875" style="1" customWidth="1"/>
    <col min="10756" max="11008" width="8.85546875" style="1"/>
    <col min="11009" max="11009" width="7.42578125" style="1" customWidth="1"/>
    <col min="11010" max="11010" width="67.28515625" style="1" customWidth="1"/>
    <col min="11011" max="11011" width="13.85546875" style="1" customWidth="1"/>
    <col min="11012" max="11264" width="8.85546875" style="1"/>
    <col min="11265" max="11265" width="7.42578125" style="1" customWidth="1"/>
    <col min="11266" max="11266" width="67.28515625" style="1" customWidth="1"/>
    <col min="11267" max="11267" width="13.85546875" style="1" customWidth="1"/>
    <col min="11268" max="11520" width="8.85546875" style="1"/>
    <col min="11521" max="11521" width="7.42578125" style="1" customWidth="1"/>
    <col min="11522" max="11522" width="67.28515625" style="1" customWidth="1"/>
    <col min="11523" max="11523" width="13.85546875" style="1" customWidth="1"/>
    <col min="11524" max="11776" width="8.85546875" style="1"/>
    <col min="11777" max="11777" width="7.42578125" style="1" customWidth="1"/>
    <col min="11778" max="11778" width="67.28515625" style="1" customWidth="1"/>
    <col min="11779" max="11779" width="13.85546875" style="1" customWidth="1"/>
    <col min="11780" max="12032" width="8.85546875" style="1"/>
    <col min="12033" max="12033" width="7.42578125" style="1" customWidth="1"/>
    <col min="12034" max="12034" width="67.28515625" style="1" customWidth="1"/>
    <col min="12035" max="12035" width="13.85546875" style="1" customWidth="1"/>
    <col min="12036" max="12288" width="8.85546875" style="1"/>
    <col min="12289" max="12289" width="7.42578125" style="1" customWidth="1"/>
    <col min="12290" max="12290" width="67.28515625" style="1" customWidth="1"/>
    <col min="12291" max="12291" width="13.85546875" style="1" customWidth="1"/>
    <col min="12292" max="12544" width="8.85546875" style="1"/>
    <col min="12545" max="12545" width="7.42578125" style="1" customWidth="1"/>
    <col min="12546" max="12546" width="67.28515625" style="1" customWidth="1"/>
    <col min="12547" max="12547" width="13.85546875" style="1" customWidth="1"/>
    <col min="12548" max="12800" width="8.85546875" style="1"/>
    <col min="12801" max="12801" width="7.42578125" style="1" customWidth="1"/>
    <col min="12802" max="12802" width="67.28515625" style="1" customWidth="1"/>
    <col min="12803" max="12803" width="13.85546875" style="1" customWidth="1"/>
    <col min="12804" max="13056" width="8.85546875" style="1"/>
    <col min="13057" max="13057" width="7.42578125" style="1" customWidth="1"/>
    <col min="13058" max="13058" width="67.28515625" style="1" customWidth="1"/>
    <col min="13059" max="13059" width="13.85546875" style="1" customWidth="1"/>
    <col min="13060" max="13312" width="8.85546875" style="1"/>
    <col min="13313" max="13313" width="7.42578125" style="1" customWidth="1"/>
    <col min="13314" max="13314" width="67.28515625" style="1" customWidth="1"/>
    <col min="13315" max="13315" width="13.85546875" style="1" customWidth="1"/>
    <col min="13316" max="13568" width="8.85546875" style="1"/>
    <col min="13569" max="13569" width="7.42578125" style="1" customWidth="1"/>
    <col min="13570" max="13570" width="67.28515625" style="1" customWidth="1"/>
    <col min="13571" max="13571" width="13.85546875" style="1" customWidth="1"/>
    <col min="13572" max="13824" width="8.85546875" style="1"/>
    <col min="13825" max="13825" width="7.42578125" style="1" customWidth="1"/>
    <col min="13826" max="13826" width="67.28515625" style="1" customWidth="1"/>
    <col min="13827" max="13827" width="13.85546875" style="1" customWidth="1"/>
    <col min="13828" max="14080" width="8.85546875" style="1"/>
    <col min="14081" max="14081" width="7.42578125" style="1" customWidth="1"/>
    <col min="14082" max="14082" width="67.28515625" style="1" customWidth="1"/>
    <col min="14083" max="14083" width="13.85546875" style="1" customWidth="1"/>
    <col min="14084" max="14336" width="8.85546875" style="1"/>
    <col min="14337" max="14337" width="7.42578125" style="1" customWidth="1"/>
    <col min="14338" max="14338" width="67.28515625" style="1" customWidth="1"/>
    <col min="14339" max="14339" width="13.85546875" style="1" customWidth="1"/>
    <col min="14340" max="14592" width="8.85546875" style="1"/>
    <col min="14593" max="14593" width="7.42578125" style="1" customWidth="1"/>
    <col min="14594" max="14594" width="67.28515625" style="1" customWidth="1"/>
    <col min="14595" max="14595" width="13.85546875" style="1" customWidth="1"/>
    <col min="14596" max="14848" width="8.85546875" style="1"/>
    <col min="14849" max="14849" width="7.42578125" style="1" customWidth="1"/>
    <col min="14850" max="14850" width="67.28515625" style="1" customWidth="1"/>
    <col min="14851" max="14851" width="13.85546875" style="1" customWidth="1"/>
    <col min="14852" max="15104" width="8.85546875" style="1"/>
    <col min="15105" max="15105" width="7.42578125" style="1" customWidth="1"/>
    <col min="15106" max="15106" width="67.28515625" style="1" customWidth="1"/>
    <col min="15107" max="15107" width="13.85546875" style="1" customWidth="1"/>
    <col min="15108" max="15360" width="8.85546875" style="1"/>
    <col min="15361" max="15361" width="7.42578125" style="1" customWidth="1"/>
    <col min="15362" max="15362" width="67.28515625" style="1" customWidth="1"/>
    <col min="15363" max="15363" width="13.85546875" style="1" customWidth="1"/>
    <col min="15364" max="15616" width="8.85546875" style="1"/>
    <col min="15617" max="15617" width="7.42578125" style="1" customWidth="1"/>
    <col min="15618" max="15618" width="67.28515625" style="1" customWidth="1"/>
    <col min="15619" max="15619" width="13.85546875" style="1" customWidth="1"/>
    <col min="15620" max="15872" width="8.85546875" style="1"/>
    <col min="15873" max="15873" width="7.42578125" style="1" customWidth="1"/>
    <col min="15874" max="15874" width="67.28515625" style="1" customWidth="1"/>
    <col min="15875" max="15875" width="13.85546875" style="1" customWidth="1"/>
    <col min="15876" max="16128" width="8.85546875" style="1"/>
    <col min="16129" max="16129" width="7.42578125" style="1" customWidth="1"/>
    <col min="16130" max="16130" width="67.28515625" style="1" customWidth="1"/>
    <col min="16131" max="16131" width="13.85546875" style="1" customWidth="1"/>
    <col min="16132" max="16384" width="8.85546875" style="1"/>
  </cols>
  <sheetData>
    <row r="1" spans="1:10" s="8" customFormat="1" ht="16.5" customHeight="1" x14ac:dyDescent="0.2">
      <c r="A1" s="14"/>
      <c r="B1" s="604" t="s">
        <v>459</v>
      </c>
      <c r="C1" s="604"/>
      <c r="D1" s="14"/>
      <c r="E1" s="1"/>
      <c r="F1" s="1"/>
      <c r="G1" s="14"/>
      <c r="H1" s="13"/>
      <c r="I1" s="601"/>
      <c r="J1" s="601"/>
    </row>
    <row r="2" spans="1:10" s="8" customFormat="1" ht="16.5" customHeight="1" x14ac:dyDescent="0.2">
      <c r="A2" s="605" t="s">
        <v>460</v>
      </c>
      <c r="B2" s="605"/>
      <c r="C2" s="605"/>
      <c r="D2" s="12"/>
      <c r="E2" s="12"/>
      <c r="F2" s="12"/>
      <c r="G2" s="11"/>
      <c r="H2" s="11"/>
      <c r="I2" s="11"/>
      <c r="J2" s="9"/>
    </row>
    <row r="3" spans="1:10" s="8" customFormat="1" ht="16.5" customHeight="1" x14ac:dyDescent="0.2">
      <c r="A3" s="605" t="s">
        <v>664</v>
      </c>
      <c r="B3" s="605"/>
      <c r="C3" s="605"/>
      <c r="D3" s="12"/>
      <c r="E3" s="12"/>
      <c r="F3" s="12"/>
      <c r="G3" s="11"/>
      <c r="H3" s="11"/>
      <c r="I3" s="11"/>
      <c r="J3" s="9"/>
    </row>
    <row r="4" spans="1:10" s="8" customFormat="1" ht="16.5" customHeight="1" thickBot="1" x14ac:dyDescent="0.25">
      <c r="A4" s="20"/>
      <c r="B4" s="10"/>
      <c r="C4" s="10"/>
      <c r="D4" s="10"/>
      <c r="E4" s="10"/>
      <c r="F4" s="10"/>
      <c r="G4" s="10"/>
      <c r="H4" s="10"/>
      <c r="I4" s="10"/>
      <c r="J4" s="9"/>
    </row>
    <row r="5" spans="1:10" s="6" customFormat="1" ht="33" customHeight="1" x14ac:dyDescent="0.25">
      <c r="A5" s="577" t="s">
        <v>36</v>
      </c>
      <c r="B5" s="462" t="s">
        <v>461</v>
      </c>
      <c r="C5" s="467" t="s">
        <v>462</v>
      </c>
      <c r="D5" s="7"/>
      <c r="E5" s="7"/>
    </row>
    <row r="6" spans="1:10" s="4" customFormat="1" ht="27" customHeight="1" x14ac:dyDescent="0.25">
      <c r="A6" s="504">
        <v>1</v>
      </c>
      <c r="B6" s="578" t="s">
        <v>463</v>
      </c>
      <c r="C6" s="468">
        <v>131</v>
      </c>
      <c r="F6" s="21"/>
      <c r="G6" s="22"/>
    </row>
    <row r="7" spans="1:10" s="4" customFormat="1" ht="27" customHeight="1" x14ac:dyDescent="0.25">
      <c r="A7" s="508">
        <f>A6+1</f>
        <v>2</v>
      </c>
      <c r="B7" s="579" t="s">
        <v>466</v>
      </c>
      <c r="C7" s="580">
        <v>103</v>
      </c>
      <c r="F7" s="21"/>
      <c r="G7" s="24"/>
    </row>
    <row r="8" spans="1:10" s="4" customFormat="1" ht="27" customHeight="1" x14ac:dyDescent="0.25">
      <c r="A8" s="504">
        <f t="shared" ref="A8:A32" si="0">A7+1</f>
        <v>3</v>
      </c>
      <c r="B8" s="578" t="s">
        <v>470</v>
      </c>
      <c r="C8" s="468">
        <v>85</v>
      </c>
      <c r="F8" s="21"/>
      <c r="G8" s="24"/>
    </row>
    <row r="9" spans="1:10" s="4" customFormat="1" ht="27" customHeight="1" x14ac:dyDescent="0.25">
      <c r="A9" s="508">
        <v>4</v>
      </c>
      <c r="B9" s="579" t="s">
        <v>464</v>
      </c>
      <c r="C9" s="580">
        <v>83</v>
      </c>
      <c r="F9" s="21"/>
      <c r="G9" s="25"/>
    </row>
    <row r="10" spans="1:10" s="4" customFormat="1" ht="27" customHeight="1" x14ac:dyDescent="0.25">
      <c r="A10" s="581">
        <f t="shared" ref="A10" si="1">A9+1</f>
        <v>5</v>
      </c>
      <c r="B10" s="582" t="s">
        <v>474</v>
      </c>
      <c r="C10" s="583">
        <v>81</v>
      </c>
      <c r="F10" s="21"/>
      <c r="G10" s="24"/>
    </row>
    <row r="11" spans="1:10" s="4" customFormat="1" ht="27" customHeight="1" x14ac:dyDescent="0.25">
      <c r="A11" s="508">
        <f t="shared" si="0"/>
        <v>6</v>
      </c>
      <c r="B11" s="579" t="s">
        <v>665</v>
      </c>
      <c r="C11" s="580">
        <v>68</v>
      </c>
      <c r="F11" s="21"/>
      <c r="G11" s="24"/>
    </row>
    <row r="12" spans="1:10" s="4" customFormat="1" ht="27" customHeight="1" x14ac:dyDescent="0.25">
      <c r="A12" s="581">
        <v>7</v>
      </c>
      <c r="B12" s="582" t="s">
        <v>666</v>
      </c>
      <c r="C12" s="583">
        <v>59</v>
      </c>
      <c r="F12" s="21"/>
      <c r="G12" s="24"/>
    </row>
    <row r="13" spans="1:10" s="4" customFormat="1" ht="27" customHeight="1" x14ac:dyDescent="0.25">
      <c r="A13" s="508">
        <f t="shared" ref="A13" si="2">A12+1</f>
        <v>8</v>
      </c>
      <c r="B13" s="579" t="s">
        <v>465</v>
      </c>
      <c r="C13" s="580">
        <v>57</v>
      </c>
      <c r="F13" s="21"/>
      <c r="G13" s="24"/>
    </row>
    <row r="14" spans="1:10" s="4" customFormat="1" ht="27" customHeight="1" x14ac:dyDescent="0.25">
      <c r="A14" s="581">
        <f t="shared" si="0"/>
        <v>9</v>
      </c>
      <c r="B14" s="582" t="s">
        <v>548</v>
      </c>
      <c r="C14" s="583">
        <v>51</v>
      </c>
      <c r="F14" s="21"/>
      <c r="G14" s="24"/>
    </row>
    <row r="15" spans="1:10" s="4" customFormat="1" ht="27" customHeight="1" x14ac:dyDescent="0.25">
      <c r="A15" s="508">
        <v>10</v>
      </c>
      <c r="B15" s="579" t="s">
        <v>553</v>
      </c>
      <c r="C15" s="580">
        <v>42</v>
      </c>
      <c r="F15" s="21"/>
      <c r="G15" s="24"/>
    </row>
    <row r="16" spans="1:10" s="4" customFormat="1" ht="27" customHeight="1" x14ac:dyDescent="0.25">
      <c r="A16" s="581">
        <f t="shared" ref="A16" si="3">A15+1</f>
        <v>11</v>
      </c>
      <c r="B16" s="582" t="s">
        <v>608</v>
      </c>
      <c r="C16" s="583">
        <v>38</v>
      </c>
      <c r="F16" s="21"/>
      <c r="G16" s="24"/>
    </row>
    <row r="17" spans="1:7" s="4" customFormat="1" ht="27" customHeight="1" x14ac:dyDescent="0.25">
      <c r="A17" s="508">
        <f t="shared" si="0"/>
        <v>12</v>
      </c>
      <c r="B17" s="579" t="s">
        <v>475</v>
      </c>
      <c r="C17" s="580">
        <v>32</v>
      </c>
      <c r="F17" s="21"/>
      <c r="G17" s="24"/>
    </row>
    <row r="18" spans="1:7" s="4" customFormat="1" ht="27" customHeight="1" x14ac:dyDescent="0.25">
      <c r="A18" s="581">
        <v>13</v>
      </c>
      <c r="B18" s="582" t="s">
        <v>467</v>
      </c>
      <c r="C18" s="583">
        <v>29</v>
      </c>
      <c r="F18" s="21"/>
      <c r="G18" s="24"/>
    </row>
    <row r="19" spans="1:7" s="4" customFormat="1" ht="27" customHeight="1" x14ac:dyDescent="0.25">
      <c r="A19" s="508">
        <f t="shared" ref="A19" si="4">A18+1</f>
        <v>14</v>
      </c>
      <c r="B19" s="579" t="s">
        <v>552</v>
      </c>
      <c r="C19" s="580">
        <v>25</v>
      </c>
      <c r="F19" s="21"/>
      <c r="G19" s="24"/>
    </row>
    <row r="20" spans="1:7" s="4" customFormat="1" ht="27" customHeight="1" x14ac:dyDescent="0.25">
      <c r="A20" s="581">
        <f t="shared" si="0"/>
        <v>15</v>
      </c>
      <c r="B20" s="582" t="s">
        <v>469</v>
      </c>
      <c r="C20" s="583">
        <v>24</v>
      </c>
      <c r="F20" s="21"/>
      <c r="G20" s="24"/>
    </row>
    <row r="21" spans="1:7" s="4" customFormat="1" ht="27" customHeight="1" x14ac:dyDescent="0.25">
      <c r="A21" s="508">
        <v>16</v>
      </c>
      <c r="B21" s="579" t="s">
        <v>468</v>
      </c>
      <c r="C21" s="580">
        <v>23</v>
      </c>
      <c r="F21" s="21"/>
      <c r="G21" s="24"/>
    </row>
    <row r="22" spans="1:7" s="4" customFormat="1" ht="27" customHeight="1" x14ac:dyDescent="0.25">
      <c r="A22" s="581">
        <f t="shared" ref="A22" si="5">A21+1</f>
        <v>17</v>
      </c>
      <c r="B22" s="582" t="s">
        <v>549</v>
      </c>
      <c r="C22" s="583">
        <v>19</v>
      </c>
      <c r="F22" s="21"/>
      <c r="G22" s="24"/>
    </row>
    <row r="23" spans="1:7" s="4" customFormat="1" ht="27" customHeight="1" x14ac:dyDescent="0.25">
      <c r="A23" s="508">
        <f t="shared" si="0"/>
        <v>18</v>
      </c>
      <c r="B23" s="579" t="s">
        <v>472</v>
      </c>
      <c r="C23" s="580">
        <v>19</v>
      </c>
      <c r="F23" s="21"/>
      <c r="G23" s="24"/>
    </row>
    <row r="24" spans="1:7" s="4" customFormat="1" ht="27" customHeight="1" x14ac:dyDescent="0.25">
      <c r="A24" s="581">
        <v>19</v>
      </c>
      <c r="B24" s="582" t="s">
        <v>471</v>
      </c>
      <c r="C24" s="583">
        <v>17</v>
      </c>
      <c r="F24" s="21"/>
      <c r="G24" s="24"/>
    </row>
    <row r="25" spans="1:7" s="4" customFormat="1" ht="27" customHeight="1" x14ac:dyDescent="0.25">
      <c r="A25" s="508">
        <f t="shared" ref="A25" si="6">A24+1</f>
        <v>20</v>
      </c>
      <c r="B25" s="579" t="s">
        <v>667</v>
      </c>
      <c r="C25" s="580">
        <v>14</v>
      </c>
      <c r="F25" s="21"/>
      <c r="G25" s="24"/>
    </row>
    <row r="26" spans="1:7" s="4" customFormat="1" ht="27" customHeight="1" x14ac:dyDescent="0.25">
      <c r="A26" s="581">
        <f t="shared" si="0"/>
        <v>21</v>
      </c>
      <c r="B26" s="582" t="s">
        <v>668</v>
      </c>
      <c r="C26" s="583">
        <v>10</v>
      </c>
      <c r="F26" s="21"/>
      <c r="G26" s="24"/>
    </row>
    <row r="27" spans="1:7" s="4" customFormat="1" ht="27" customHeight="1" x14ac:dyDescent="0.25">
      <c r="A27" s="508">
        <v>22</v>
      </c>
      <c r="B27" s="579" t="s">
        <v>551</v>
      </c>
      <c r="C27" s="580">
        <v>9</v>
      </c>
      <c r="F27" s="21"/>
      <c r="G27" s="24"/>
    </row>
    <row r="28" spans="1:7" s="4" customFormat="1" ht="27" customHeight="1" x14ac:dyDescent="0.25">
      <c r="A28" s="581">
        <f t="shared" ref="A28" si="7">A27+1</f>
        <v>23</v>
      </c>
      <c r="B28" s="582" t="s">
        <v>554</v>
      </c>
      <c r="C28" s="583">
        <v>8</v>
      </c>
      <c r="F28" s="21"/>
      <c r="G28" s="24"/>
    </row>
    <row r="29" spans="1:7" ht="27" customHeight="1" x14ac:dyDescent="0.25">
      <c r="A29" s="508">
        <f t="shared" si="0"/>
        <v>24</v>
      </c>
      <c r="B29" s="579" t="s">
        <v>550</v>
      </c>
      <c r="C29" s="580">
        <v>8</v>
      </c>
      <c r="F29" s="21"/>
      <c r="G29" s="24"/>
    </row>
    <row r="30" spans="1:7" ht="18.75" customHeight="1" x14ac:dyDescent="0.25">
      <c r="A30" s="581">
        <v>25</v>
      </c>
      <c r="B30" s="582" t="s">
        <v>473</v>
      </c>
      <c r="C30" s="583">
        <v>6</v>
      </c>
      <c r="F30" s="21"/>
      <c r="G30" s="25"/>
    </row>
    <row r="31" spans="1:7" ht="27" customHeight="1" x14ac:dyDescent="0.2">
      <c r="A31" s="508">
        <f t="shared" ref="A31" si="8">A30+1</f>
        <v>26</v>
      </c>
      <c r="B31" s="579" t="s">
        <v>669</v>
      </c>
      <c r="C31" s="580">
        <v>5</v>
      </c>
    </row>
    <row r="32" spans="1:7" ht="19.5" customHeight="1" x14ac:dyDescent="0.2">
      <c r="A32" s="581">
        <f t="shared" si="0"/>
        <v>27</v>
      </c>
      <c r="B32" s="582" t="s">
        <v>2</v>
      </c>
      <c r="C32" s="583">
        <v>29</v>
      </c>
    </row>
    <row r="36" spans="1:10" s="2" customFormat="1" x14ac:dyDescent="0.2">
      <c r="A36" s="1"/>
      <c r="B36" s="3"/>
      <c r="C36" s="3"/>
      <c r="D36" s="1"/>
      <c r="E36" s="1"/>
      <c r="F36" s="1"/>
      <c r="G36" s="1"/>
      <c r="H36" s="1"/>
      <c r="I36" s="1"/>
      <c r="J36" s="1"/>
    </row>
  </sheetData>
  <mergeCells count="4">
    <mergeCell ref="B1:C1"/>
    <mergeCell ref="I1:J1"/>
    <mergeCell ref="A2:C2"/>
    <mergeCell ref="A3:C3"/>
  </mergeCells>
  <printOptions horizontalCentered="1"/>
  <pageMargins left="0.98425196850393704" right="0.39370078740157483" top="0.39370078740157483" bottom="0.39370078740157483" header="0" footer="0"/>
  <pageSetup paperSize="9" fitToHeight="0" orientation="portrait" r:id="rId1"/>
  <colBreaks count="1" manualBreakCount="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G12"/>
  <sheetViews>
    <sheetView view="pageBreakPreview" zoomScale="85" zoomScaleNormal="40" zoomScaleSheetLayoutView="85" workbookViewId="0">
      <pane ySplit="7" topLeftCell="A8" activePane="bottomLeft" state="frozen"/>
      <selection activeCell="K26" sqref="K26:L27"/>
      <selection pane="bottomLeft" activeCell="J15" sqref="J15"/>
    </sheetView>
  </sheetViews>
  <sheetFormatPr defaultRowHeight="12.75" x14ac:dyDescent="0.2"/>
  <cols>
    <col min="1" max="1" width="31.28515625" style="132" customWidth="1"/>
    <col min="2" max="2" width="11.7109375" style="131" customWidth="1"/>
    <col min="3" max="3" width="11.7109375" style="133" customWidth="1"/>
    <col min="4" max="4" width="11.7109375" style="131" customWidth="1"/>
    <col min="5" max="5" width="11.7109375" style="133" customWidth="1"/>
    <col min="6" max="6" width="11.7109375" style="131" customWidth="1"/>
    <col min="7" max="7" width="11.7109375" style="133" customWidth="1"/>
    <col min="8" max="249" width="8.85546875" style="134"/>
    <col min="250" max="250" width="5.28515625" style="134" customWidth="1"/>
    <col min="251" max="251" width="31.28515625" style="134" customWidth="1"/>
    <col min="252" max="252" width="6.140625" style="134" customWidth="1"/>
    <col min="253" max="253" width="14.85546875" style="134" customWidth="1"/>
    <col min="254" max="254" width="6.140625" style="134" customWidth="1"/>
    <col min="255" max="255" width="13.42578125" style="134" customWidth="1"/>
    <col min="256" max="256" width="6.140625" style="134" customWidth="1"/>
    <col min="257" max="257" width="11.85546875" style="134" bestFit="1" customWidth="1"/>
    <col min="258" max="259" width="7.7109375" style="134" customWidth="1"/>
    <col min="260" max="260" width="14.85546875" style="134" customWidth="1"/>
    <col min="261" max="262" width="11.42578125" style="134" customWidth="1"/>
    <col min="263" max="505" width="8.85546875" style="134"/>
    <col min="506" max="506" width="5.28515625" style="134" customWidth="1"/>
    <col min="507" max="507" width="31.28515625" style="134" customWidth="1"/>
    <col min="508" max="508" width="6.140625" style="134" customWidth="1"/>
    <col min="509" max="509" width="14.85546875" style="134" customWidth="1"/>
    <col min="510" max="510" width="6.140625" style="134" customWidth="1"/>
    <col min="511" max="511" width="13.42578125" style="134" customWidth="1"/>
    <col min="512" max="512" width="6.140625" style="134" customWidth="1"/>
    <col min="513" max="513" width="11.85546875" style="134" bestFit="1" customWidth="1"/>
    <col min="514" max="515" width="7.7109375" style="134" customWidth="1"/>
    <col min="516" max="516" width="14.85546875" style="134" customWidth="1"/>
    <col min="517" max="518" width="11.42578125" style="134" customWidth="1"/>
    <col min="519" max="761" width="8.85546875" style="134"/>
    <col min="762" max="762" width="5.28515625" style="134" customWidth="1"/>
    <col min="763" max="763" width="31.28515625" style="134" customWidth="1"/>
    <col min="764" max="764" width="6.140625" style="134" customWidth="1"/>
    <col min="765" max="765" width="14.85546875" style="134" customWidth="1"/>
    <col min="766" max="766" width="6.140625" style="134" customWidth="1"/>
    <col min="767" max="767" width="13.42578125" style="134" customWidth="1"/>
    <col min="768" max="768" width="6.140625" style="134" customWidth="1"/>
    <col min="769" max="769" width="11.85546875" style="134" bestFit="1" customWidth="1"/>
    <col min="770" max="771" width="7.7109375" style="134" customWidth="1"/>
    <col min="772" max="772" width="14.85546875" style="134" customWidth="1"/>
    <col min="773" max="774" width="11.42578125" style="134" customWidth="1"/>
    <col min="775" max="1017" width="8.85546875" style="134"/>
    <col min="1018" max="1018" width="5.28515625" style="134" customWidth="1"/>
    <col min="1019" max="1019" width="31.28515625" style="134" customWidth="1"/>
    <col min="1020" max="1020" width="6.140625" style="134" customWidth="1"/>
    <col min="1021" max="1021" width="14.85546875" style="134" customWidth="1"/>
    <col min="1022" max="1022" width="6.140625" style="134" customWidth="1"/>
    <col min="1023" max="1023" width="13.42578125" style="134" customWidth="1"/>
    <col min="1024" max="1024" width="6.140625" style="134" customWidth="1"/>
    <col min="1025" max="1025" width="11.85546875" style="134" bestFit="1" customWidth="1"/>
    <col min="1026" max="1027" width="7.7109375" style="134" customWidth="1"/>
    <col min="1028" max="1028" width="14.85546875" style="134" customWidth="1"/>
    <col min="1029" max="1030" width="11.42578125" style="134" customWidth="1"/>
    <col min="1031" max="1273" width="8.85546875" style="134"/>
    <col min="1274" max="1274" width="5.28515625" style="134" customWidth="1"/>
    <col min="1275" max="1275" width="31.28515625" style="134" customWidth="1"/>
    <col min="1276" max="1276" width="6.140625" style="134" customWidth="1"/>
    <col min="1277" max="1277" width="14.85546875" style="134" customWidth="1"/>
    <col min="1278" max="1278" width="6.140625" style="134" customWidth="1"/>
    <col min="1279" max="1279" width="13.42578125" style="134" customWidth="1"/>
    <col min="1280" max="1280" width="6.140625" style="134" customWidth="1"/>
    <col min="1281" max="1281" width="11.85546875" style="134" bestFit="1" customWidth="1"/>
    <col min="1282" max="1283" width="7.7109375" style="134" customWidth="1"/>
    <col min="1284" max="1284" width="14.85546875" style="134" customWidth="1"/>
    <col min="1285" max="1286" width="11.42578125" style="134" customWidth="1"/>
    <col min="1287" max="1529" width="8.85546875" style="134"/>
    <col min="1530" max="1530" width="5.28515625" style="134" customWidth="1"/>
    <col min="1531" max="1531" width="31.28515625" style="134" customWidth="1"/>
    <col min="1532" max="1532" width="6.140625" style="134" customWidth="1"/>
    <col min="1533" max="1533" width="14.85546875" style="134" customWidth="1"/>
    <col min="1534" max="1534" width="6.140625" style="134" customWidth="1"/>
    <col min="1535" max="1535" width="13.42578125" style="134" customWidth="1"/>
    <col min="1536" max="1536" width="6.140625" style="134" customWidth="1"/>
    <col min="1537" max="1537" width="11.85546875" style="134" bestFit="1" customWidth="1"/>
    <col min="1538" max="1539" width="7.7109375" style="134" customWidth="1"/>
    <col min="1540" max="1540" width="14.85546875" style="134" customWidth="1"/>
    <col min="1541" max="1542" width="11.42578125" style="134" customWidth="1"/>
    <col min="1543" max="1785" width="8.85546875" style="134"/>
    <col min="1786" max="1786" width="5.28515625" style="134" customWidth="1"/>
    <col min="1787" max="1787" width="31.28515625" style="134" customWidth="1"/>
    <col min="1788" max="1788" width="6.140625" style="134" customWidth="1"/>
    <col min="1789" max="1789" width="14.85546875" style="134" customWidth="1"/>
    <col min="1790" max="1790" width="6.140625" style="134" customWidth="1"/>
    <col min="1791" max="1791" width="13.42578125" style="134" customWidth="1"/>
    <col min="1792" max="1792" width="6.140625" style="134" customWidth="1"/>
    <col min="1793" max="1793" width="11.85546875" style="134" bestFit="1" customWidth="1"/>
    <col min="1794" max="1795" width="7.7109375" style="134" customWidth="1"/>
    <col min="1796" max="1796" width="14.85546875" style="134" customWidth="1"/>
    <col min="1797" max="1798" width="11.42578125" style="134" customWidth="1"/>
    <col min="1799" max="2041" width="8.85546875" style="134"/>
    <col min="2042" max="2042" width="5.28515625" style="134" customWidth="1"/>
    <col min="2043" max="2043" width="31.28515625" style="134" customWidth="1"/>
    <col min="2044" max="2044" width="6.140625" style="134" customWidth="1"/>
    <col min="2045" max="2045" width="14.85546875" style="134" customWidth="1"/>
    <col min="2046" max="2046" width="6.140625" style="134" customWidth="1"/>
    <col min="2047" max="2047" width="13.42578125" style="134" customWidth="1"/>
    <col min="2048" max="2048" width="6.140625" style="134" customWidth="1"/>
    <col min="2049" max="2049" width="11.85546875" style="134" bestFit="1" customWidth="1"/>
    <col min="2050" max="2051" width="7.7109375" style="134" customWidth="1"/>
    <col min="2052" max="2052" width="14.85546875" style="134" customWidth="1"/>
    <col min="2053" max="2054" width="11.42578125" style="134" customWidth="1"/>
    <col min="2055" max="2297" width="8.85546875" style="134"/>
    <col min="2298" max="2298" width="5.28515625" style="134" customWidth="1"/>
    <col min="2299" max="2299" width="31.28515625" style="134" customWidth="1"/>
    <col min="2300" max="2300" width="6.140625" style="134" customWidth="1"/>
    <col min="2301" max="2301" width="14.85546875" style="134" customWidth="1"/>
    <col min="2302" max="2302" width="6.140625" style="134" customWidth="1"/>
    <col min="2303" max="2303" width="13.42578125" style="134" customWidth="1"/>
    <col min="2304" max="2304" width="6.140625" style="134" customWidth="1"/>
    <col min="2305" max="2305" width="11.85546875" style="134" bestFit="1" customWidth="1"/>
    <col min="2306" max="2307" width="7.7109375" style="134" customWidth="1"/>
    <col min="2308" max="2308" width="14.85546875" style="134" customWidth="1"/>
    <col min="2309" max="2310" width="11.42578125" style="134" customWidth="1"/>
    <col min="2311" max="2553" width="8.85546875" style="134"/>
    <col min="2554" max="2554" width="5.28515625" style="134" customWidth="1"/>
    <col min="2555" max="2555" width="31.28515625" style="134" customWidth="1"/>
    <col min="2556" max="2556" width="6.140625" style="134" customWidth="1"/>
    <col min="2557" max="2557" width="14.85546875" style="134" customWidth="1"/>
    <col min="2558" max="2558" width="6.140625" style="134" customWidth="1"/>
    <col min="2559" max="2559" width="13.42578125" style="134" customWidth="1"/>
    <col min="2560" max="2560" width="6.140625" style="134" customWidth="1"/>
    <col min="2561" max="2561" width="11.85546875" style="134" bestFit="1" customWidth="1"/>
    <col min="2562" max="2563" width="7.7109375" style="134" customWidth="1"/>
    <col min="2564" max="2564" width="14.85546875" style="134" customWidth="1"/>
    <col min="2565" max="2566" width="11.42578125" style="134" customWidth="1"/>
    <col min="2567" max="2809" width="8.85546875" style="134"/>
    <col min="2810" max="2810" width="5.28515625" style="134" customWidth="1"/>
    <col min="2811" max="2811" width="31.28515625" style="134" customWidth="1"/>
    <col min="2812" max="2812" width="6.140625" style="134" customWidth="1"/>
    <col min="2813" max="2813" width="14.85546875" style="134" customWidth="1"/>
    <col min="2814" max="2814" width="6.140625" style="134" customWidth="1"/>
    <col min="2815" max="2815" width="13.42578125" style="134" customWidth="1"/>
    <col min="2816" max="2816" width="6.140625" style="134" customWidth="1"/>
    <col min="2817" max="2817" width="11.85546875" style="134" bestFit="1" customWidth="1"/>
    <col min="2818" max="2819" width="7.7109375" style="134" customWidth="1"/>
    <col min="2820" max="2820" width="14.85546875" style="134" customWidth="1"/>
    <col min="2821" max="2822" width="11.42578125" style="134" customWidth="1"/>
    <col min="2823" max="3065" width="8.85546875" style="134"/>
    <col min="3066" max="3066" width="5.28515625" style="134" customWidth="1"/>
    <col min="3067" max="3067" width="31.28515625" style="134" customWidth="1"/>
    <col min="3068" max="3068" width="6.140625" style="134" customWidth="1"/>
    <col min="3069" max="3069" width="14.85546875" style="134" customWidth="1"/>
    <col min="3070" max="3070" width="6.140625" style="134" customWidth="1"/>
    <col min="3071" max="3071" width="13.42578125" style="134" customWidth="1"/>
    <col min="3072" max="3072" width="6.140625" style="134" customWidth="1"/>
    <col min="3073" max="3073" width="11.85546875" style="134" bestFit="1" customWidth="1"/>
    <col min="3074" max="3075" width="7.7109375" style="134" customWidth="1"/>
    <col min="3076" max="3076" width="14.85546875" style="134" customWidth="1"/>
    <col min="3077" max="3078" width="11.42578125" style="134" customWidth="1"/>
    <col min="3079" max="3321" width="8.85546875" style="134"/>
    <col min="3322" max="3322" width="5.28515625" style="134" customWidth="1"/>
    <col min="3323" max="3323" width="31.28515625" style="134" customWidth="1"/>
    <col min="3324" max="3324" width="6.140625" style="134" customWidth="1"/>
    <col min="3325" max="3325" width="14.85546875" style="134" customWidth="1"/>
    <col min="3326" max="3326" width="6.140625" style="134" customWidth="1"/>
    <col min="3327" max="3327" width="13.42578125" style="134" customWidth="1"/>
    <col min="3328" max="3328" width="6.140625" style="134" customWidth="1"/>
    <col min="3329" max="3329" width="11.85546875" style="134" bestFit="1" customWidth="1"/>
    <col min="3330" max="3331" width="7.7109375" style="134" customWidth="1"/>
    <col min="3332" max="3332" width="14.85546875" style="134" customWidth="1"/>
    <col min="3333" max="3334" width="11.42578125" style="134" customWidth="1"/>
    <col min="3335" max="3577" width="8.85546875" style="134"/>
    <col min="3578" max="3578" width="5.28515625" style="134" customWidth="1"/>
    <col min="3579" max="3579" width="31.28515625" style="134" customWidth="1"/>
    <col min="3580" max="3580" width="6.140625" style="134" customWidth="1"/>
    <col min="3581" max="3581" width="14.85546875" style="134" customWidth="1"/>
    <col min="3582" max="3582" width="6.140625" style="134" customWidth="1"/>
    <col min="3583" max="3583" width="13.42578125" style="134" customWidth="1"/>
    <col min="3584" max="3584" width="6.140625" style="134" customWidth="1"/>
    <col min="3585" max="3585" width="11.85546875" style="134" bestFit="1" customWidth="1"/>
    <col min="3586" max="3587" width="7.7109375" style="134" customWidth="1"/>
    <col min="3588" max="3588" width="14.85546875" style="134" customWidth="1"/>
    <col min="3589" max="3590" width="11.42578125" style="134" customWidth="1"/>
    <col min="3591" max="3833" width="8.85546875" style="134"/>
    <col min="3834" max="3834" width="5.28515625" style="134" customWidth="1"/>
    <col min="3835" max="3835" width="31.28515625" style="134" customWidth="1"/>
    <col min="3836" max="3836" width="6.140625" style="134" customWidth="1"/>
    <col min="3837" max="3837" width="14.85546875" style="134" customWidth="1"/>
    <col min="3838" max="3838" width="6.140625" style="134" customWidth="1"/>
    <col min="3839" max="3839" width="13.42578125" style="134" customWidth="1"/>
    <col min="3840" max="3840" width="6.140625" style="134" customWidth="1"/>
    <col min="3841" max="3841" width="11.85546875" style="134" bestFit="1" customWidth="1"/>
    <col min="3842" max="3843" width="7.7109375" style="134" customWidth="1"/>
    <col min="3844" max="3844" width="14.85546875" style="134" customWidth="1"/>
    <col min="3845" max="3846" width="11.42578125" style="134" customWidth="1"/>
    <col min="3847" max="4089" width="8.85546875" style="134"/>
    <col min="4090" max="4090" width="5.28515625" style="134" customWidth="1"/>
    <col min="4091" max="4091" width="31.28515625" style="134" customWidth="1"/>
    <col min="4092" max="4092" width="6.140625" style="134" customWidth="1"/>
    <col min="4093" max="4093" width="14.85546875" style="134" customWidth="1"/>
    <col min="4094" max="4094" width="6.140625" style="134" customWidth="1"/>
    <col min="4095" max="4095" width="13.42578125" style="134" customWidth="1"/>
    <col min="4096" max="4096" width="6.140625" style="134" customWidth="1"/>
    <col min="4097" max="4097" width="11.85546875" style="134" bestFit="1" customWidth="1"/>
    <col min="4098" max="4099" width="7.7109375" style="134" customWidth="1"/>
    <col min="4100" max="4100" width="14.85546875" style="134" customWidth="1"/>
    <col min="4101" max="4102" width="11.42578125" style="134" customWidth="1"/>
    <col min="4103" max="4345" width="8.85546875" style="134"/>
    <col min="4346" max="4346" width="5.28515625" style="134" customWidth="1"/>
    <col min="4347" max="4347" width="31.28515625" style="134" customWidth="1"/>
    <col min="4348" max="4348" width="6.140625" style="134" customWidth="1"/>
    <col min="4349" max="4349" width="14.85546875" style="134" customWidth="1"/>
    <col min="4350" max="4350" width="6.140625" style="134" customWidth="1"/>
    <col min="4351" max="4351" width="13.42578125" style="134" customWidth="1"/>
    <col min="4352" max="4352" width="6.140625" style="134" customWidth="1"/>
    <col min="4353" max="4353" width="11.85546875" style="134" bestFit="1" customWidth="1"/>
    <col min="4354" max="4355" width="7.7109375" style="134" customWidth="1"/>
    <col min="4356" max="4356" width="14.85546875" style="134" customWidth="1"/>
    <col min="4357" max="4358" width="11.42578125" style="134" customWidth="1"/>
    <col min="4359" max="4601" width="8.85546875" style="134"/>
    <col min="4602" max="4602" width="5.28515625" style="134" customWidth="1"/>
    <col min="4603" max="4603" width="31.28515625" style="134" customWidth="1"/>
    <col min="4604" max="4604" width="6.140625" style="134" customWidth="1"/>
    <col min="4605" max="4605" width="14.85546875" style="134" customWidth="1"/>
    <col min="4606" max="4606" width="6.140625" style="134" customWidth="1"/>
    <col min="4607" max="4607" width="13.42578125" style="134" customWidth="1"/>
    <col min="4608" max="4608" width="6.140625" style="134" customWidth="1"/>
    <col min="4609" max="4609" width="11.85546875" style="134" bestFit="1" customWidth="1"/>
    <col min="4610" max="4611" width="7.7109375" style="134" customWidth="1"/>
    <col min="4612" max="4612" width="14.85546875" style="134" customWidth="1"/>
    <col min="4613" max="4614" width="11.42578125" style="134" customWidth="1"/>
    <col min="4615" max="4857" width="8.85546875" style="134"/>
    <col min="4858" max="4858" width="5.28515625" style="134" customWidth="1"/>
    <col min="4859" max="4859" width="31.28515625" style="134" customWidth="1"/>
    <col min="4860" max="4860" width="6.140625" style="134" customWidth="1"/>
    <col min="4861" max="4861" width="14.85546875" style="134" customWidth="1"/>
    <col min="4862" max="4862" width="6.140625" style="134" customWidth="1"/>
    <col min="4863" max="4863" width="13.42578125" style="134" customWidth="1"/>
    <col min="4864" max="4864" width="6.140625" style="134" customWidth="1"/>
    <col min="4865" max="4865" width="11.85546875" style="134" bestFit="1" customWidth="1"/>
    <col min="4866" max="4867" width="7.7109375" style="134" customWidth="1"/>
    <col min="4868" max="4868" width="14.85546875" style="134" customWidth="1"/>
    <col min="4869" max="4870" width="11.42578125" style="134" customWidth="1"/>
    <col min="4871" max="5113" width="8.85546875" style="134"/>
    <col min="5114" max="5114" width="5.28515625" style="134" customWidth="1"/>
    <col min="5115" max="5115" width="31.28515625" style="134" customWidth="1"/>
    <col min="5116" max="5116" width="6.140625" style="134" customWidth="1"/>
    <col min="5117" max="5117" width="14.85546875" style="134" customWidth="1"/>
    <col min="5118" max="5118" width="6.140625" style="134" customWidth="1"/>
    <col min="5119" max="5119" width="13.42578125" style="134" customWidth="1"/>
    <col min="5120" max="5120" width="6.140625" style="134" customWidth="1"/>
    <col min="5121" max="5121" width="11.85546875" style="134" bestFit="1" customWidth="1"/>
    <col min="5122" max="5123" width="7.7109375" style="134" customWidth="1"/>
    <col min="5124" max="5124" width="14.85546875" style="134" customWidth="1"/>
    <col min="5125" max="5126" width="11.42578125" style="134" customWidth="1"/>
    <col min="5127" max="5369" width="8.85546875" style="134"/>
    <col min="5370" max="5370" width="5.28515625" style="134" customWidth="1"/>
    <col min="5371" max="5371" width="31.28515625" style="134" customWidth="1"/>
    <col min="5372" max="5372" width="6.140625" style="134" customWidth="1"/>
    <col min="5373" max="5373" width="14.85546875" style="134" customWidth="1"/>
    <col min="5374" max="5374" width="6.140625" style="134" customWidth="1"/>
    <col min="5375" max="5375" width="13.42578125" style="134" customWidth="1"/>
    <col min="5376" max="5376" width="6.140625" style="134" customWidth="1"/>
    <col min="5377" max="5377" width="11.85546875" style="134" bestFit="1" customWidth="1"/>
    <col min="5378" max="5379" width="7.7109375" style="134" customWidth="1"/>
    <col min="5380" max="5380" width="14.85546875" style="134" customWidth="1"/>
    <col min="5381" max="5382" width="11.42578125" style="134" customWidth="1"/>
    <col min="5383" max="5625" width="8.85546875" style="134"/>
    <col min="5626" max="5626" width="5.28515625" style="134" customWidth="1"/>
    <col min="5627" max="5627" width="31.28515625" style="134" customWidth="1"/>
    <col min="5628" max="5628" width="6.140625" style="134" customWidth="1"/>
    <col min="5629" max="5629" width="14.85546875" style="134" customWidth="1"/>
    <col min="5630" max="5630" width="6.140625" style="134" customWidth="1"/>
    <col min="5631" max="5631" width="13.42578125" style="134" customWidth="1"/>
    <col min="5632" max="5632" width="6.140625" style="134" customWidth="1"/>
    <col min="5633" max="5633" width="11.85546875" style="134" bestFit="1" customWidth="1"/>
    <col min="5634" max="5635" width="7.7109375" style="134" customWidth="1"/>
    <col min="5636" max="5636" width="14.85546875" style="134" customWidth="1"/>
    <col min="5637" max="5638" width="11.42578125" style="134" customWidth="1"/>
    <col min="5639" max="5881" width="8.85546875" style="134"/>
    <col min="5882" max="5882" width="5.28515625" style="134" customWidth="1"/>
    <col min="5883" max="5883" width="31.28515625" style="134" customWidth="1"/>
    <col min="5884" max="5884" width="6.140625" style="134" customWidth="1"/>
    <col min="5885" max="5885" width="14.85546875" style="134" customWidth="1"/>
    <col min="5886" max="5886" width="6.140625" style="134" customWidth="1"/>
    <col min="5887" max="5887" width="13.42578125" style="134" customWidth="1"/>
    <col min="5888" max="5888" width="6.140625" style="134" customWidth="1"/>
    <col min="5889" max="5889" width="11.85546875" style="134" bestFit="1" customWidth="1"/>
    <col min="5890" max="5891" width="7.7109375" style="134" customWidth="1"/>
    <col min="5892" max="5892" width="14.85546875" style="134" customWidth="1"/>
    <col min="5893" max="5894" width="11.42578125" style="134" customWidth="1"/>
    <col min="5895" max="6137" width="8.85546875" style="134"/>
    <col min="6138" max="6138" width="5.28515625" style="134" customWidth="1"/>
    <col min="6139" max="6139" width="31.28515625" style="134" customWidth="1"/>
    <col min="6140" max="6140" width="6.140625" style="134" customWidth="1"/>
    <col min="6141" max="6141" width="14.85546875" style="134" customWidth="1"/>
    <col min="6142" max="6142" width="6.140625" style="134" customWidth="1"/>
    <col min="6143" max="6143" width="13.42578125" style="134" customWidth="1"/>
    <col min="6144" max="6144" width="6.140625" style="134" customWidth="1"/>
    <col min="6145" max="6145" width="11.85546875" style="134" bestFit="1" customWidth="1"/>
    <col min="6146" max="6147" width="7.7109375" style="134" customWidth="1"/>
    <col min="6148" max="6148" width="14.85546875" style="134" customWidth="1"/>
    <col min="6149" max="6150" width="11.42578125" style="134" customWidth="1"/>
    <col min="6151" max="6393" width="8.85546875" style="134"/>
    <col min="6394" max="6394" width="5.28515625" style="134" customWidth="1"/>
    <col min="6395" max="6395" width="31.28515625" style="134" customWidth="1"/>
    <col min="6396" max="6396" width="6.140625" style="134" customWidth="1"/>
    <col min="6397" max="6397" width="14.85546875" style="134" customWidth="1"/>
    <col min="6398" max="6398" width="6.140625" style="134" customWidth="1"/>
    <col min="6399" max="6399" width="13.42578125" style="134" customWidth="1"/>
    <col min="6400" max="6400" width="6.140625" style="134" customWidth="1"/>
    <col min="6401" max="6401" width="11.85546875" style="134" bestFit="1" customWidth="1"/>
    <col min="6402" max="6403" width="7.7109375" style="134" customWidth="1"/>
    <col min="6404" max="6404" width="14.85546875" style="134" customWidth="1"/>
    <col min="6405" max="6406" width="11.42578125" style="134" customWidth="1"/>
    <col min="6407" max="6649" width="8.85546875" style="134"/>
    <col min="6650" max="6650" width="5.28515625" style="134" customWidth="1"/>
    <col min="6651" max="6651" width="31.28515625" style="134" customWidth="1"/>
    <col min="6652" max="6652" width="6.140625" style="134" customWidth="1"/>
    <col min="6653" max="6653" width="14.85546875" style="134" customWidth="1"/>
    <col min="6654" max="6654" width="6.140625" style="134" customWidth="1"/>
    <col min="6655" max="6655" width="13.42578125" style="134" customWidth="1"/>
    <col min="6656" max="6656" width="6.140625" style="134" customWidth="1"/>
    <col min="6657" max="6657" width="11.85546875" style="134" bestFit="1" customWidth="1"/>
    <col min="6658" max="6659" width="7.7109375" style="134" customWidth="1"/>
    <col min="6660" max="6660" width="14.85546875" style="134" customWidth="1"/>
    <col min="6661" max="6662" width="11.42578125" style="134" customWidth="1"/>
    <col min="6663" max="6905" width="8.85546875" style="134"/>
    <col min="6906" max="6906" width="5.28515625" style="134" customWidth="1"/>
    <col min="6907" max="6907" width="31.28515625" style="134" customWidth="1"/>
    <col min="6908" max="6908" width="6.140625" style="134" customWidth="1"/>
    <col min="6909" max="6909" width="14.85546875" style="134" customWidth="1"/>
    <col min="6910" max="6910" width="6.140625" style="134" customWidth="1"/>
    <col min="6911" max="6911" width="13.42578125" style="134" customWidth="1"/>
    <col min="6912" max="6912" width="6.140625" style="134" customWidth="1"/>
    <col min="6913" max="6913" width="11.85546875" style="134" bestFit="1" customWidth="1"/>
    <col min="6914" max="6915" width="7.7109375" style="134" customWidth="1"/>
    <col min="6916" max="6916" width="14.85546875" style="134" customWidth="1"/>
    <col min="6917" max="6918" width="11.42578125" style="134" customWidth="1"/>
    <col min="6919" max="7161" width="8.85546875" style="134"/>
    <col min="7162" max="7162" width="5.28515625" style="134" customWidth="1"/>
    <col min="7163" max="7163" width="31.28515625" style="134" customWidth="1"/>
    <col min="7164" max="7164" width="6.140625" style="134" customWidth="1"/>
    <col min="7165" max="7165" width="14.85546875" style="134" customWidth="1"/>
    <col min="7166" max="7166" width="6.140625" style="134" customWidth="1"/>
    <col min="7167" max="7167" width="13.42578125" style="134" customWidth="1"/>
    <col min="7168" max="7168" width="6.140625" style="134" customWidth="1"/>
    <col min="7169" max="7169" width="11.85546875" style="134" bestFit="1" customWidth="1"/>
    <col min="7170" max="7171" width="7.7109375" style="134" customWidth="1"/>
    <col min="7172" max="7172" width="14.85546875" style="134" customWidth="1"/>
    <col min="7173" max="7174" width="11.42578125" style="134" customWidth="1"/>
    <col min="7175" max="7417" width="8.85546875" style="134"/>
    <col min="7418" max="7418" width="5.28515625" style="134" customWidth="1"/>
    <col min="7419" max="7419" width="31.28515625" style="134" customWidth="1"/>
    <col min="7420" max="7420" width="6.140625" style="134" customWidth="1"/>
    <col min="7421" max="7421" width="14.85546875" style="134" customWidth="1"/>
    <col min="7422" max="7422" width="6.140625" style="134" customWidth="1"/>
    <col min="7423" max="7423" width="13.42578125" style="134" customWidth="1"/>
    <col min="7424" max="7424" width="6.140625" style="134" customWidth="1"/>
    <col min="7425" max="7425" width="11.85546875" style="134" bestFit="1" customWidth="1"/>
    <col min="7426" max="7427" width="7.7109375" style="134" customWidth="1"/>
    <col min="7428" max="7428" width="14.85546875" style="134" customWidth="1"/>
    <col min="7429" max="7430" width="11.42578125" style="134" customWidth="1"/>
    <col min="7431" max="7673" width="8.85546875" style="134"/>
    <col min="7674" max="7674" width="5.28515625" style="134" customWidth="1"/>
    <col min="7675" max="7675" width="31.28515625" style="134" customWidth="1"/>
    <col min="7676" max="7676" width="6.140625" style="134" customWidth="1"/>
    <col min="7677" max="7677" width="14.85546875" style="134" customWidth="1"/>
    <col min="7678" max="7678" width="6.140625" style="134" customWidth="1"/>
    <col min="7679" max="7679" width="13.42578125" style="134" customWidth="1"/>
    <col min="7680" max="7680" width="6.140625" style="134" customWidth="1"/>
    <col min="7681" max="7681" width="11.85546875" style="134" bestFit="1" customWidth="1"/>
    <col min="7682" max="7683" width="7.7109375" style="134" customWidth="1"/>
    <col min="7684" max="7684" width="14.85546875" style="134" customWidth="1"/>
    <col min="7685" max="7686" width="11.42578125" style="134" customWidth="1"/>
    <col min="7687" max="7929" width="8.85546875" style="134"/>
    <col min="7930" max="7930" width="5.28515625" style="134" customWidth="1"/>
    <col min="7931" max="7931" width="31.28515625" style="134" customWidth="1"/>
    <col min="7932" max="7932" width="6.140625" style="134" customWidth="1"/>
    <col min="7933" max="7933" width="14.85546875" style="134" customWidth="1"/>
    <col min="7934" max="7934" width="6.140625" style="134" customWidth="1"/>
    <col min="7935" max="7935" width="13.42578125" style="134" customWidth="1"/>
    <col min="7936" max="7936" width="6.140625" style="134" customWidth="1"/>
    <col min="7937" max="7937" width="11.85546875" style="134" bestFit="1" customWidth="1"/>
    <col min="7938" max="7939" width="7.7109375" style="134" customWidth="1"/>
    <col min="7940" max="7940" width="14.85546875" style="134" customWidth="1"/>
    <col min="7941" max="7942" width="11.42578125" style="134" customWidth="1"/>
    <col min="7943" max="8185" width="8.85546875" style="134"/>
    <col min="8186" max="8186" width="5.28515625" style="134" customWidth="1"/>
    <col min="8187" max="8187" width="31.28515625" style="134" customWidth="1"/>
    <col min="8188" max="8188" width="6.140625" style="134" customWidth="1"/>
    <col min="8189" max="8189" width="14.85546875" style="134" customWidth="1"/>
    <col min="8190" max="8190" width="6.140625" style="134" customWidth="1"/>
    <col min="8191" max="8191" width="13.42578125" style="134" customWidth="1"/>
    <col min="8192" max="8192" width="6.140625" style="134" customWidth="1"/>
    <col min="8193" max="8193" width="11.85546875" style="134" bestFit="1" customWidth="1"/>
    <col min="8194" max="8195" width="7.7109375" style="134" customWidth="1"/>
    <col min="8196" max="8196" width="14.85546875" style="134" customWidth="1"/>
    <col min="8197" max="8198" width="11.42578125" style="134" customWidth="1"/>
    <col min="8199" max="8441" width="8.85546875" style="134"/>
    <col min="8442" max="8442" width="5.28515625" style="134" customWidth="1"/>
    <col min="8443" max="8443" width="31.28515625" style="134" customWidth="1"/>
    <col min="8444" max="8444" width="6.140625" style="134" customWidth="1"/>
    <col min="8445" max="8445" width="14.85546875" style="134" customWidth="1"/>
    <col min="8446" max="8446" width="6.140625" style="134" customWidth="1"/>
    <col min="8447" max="8447" width="13.42578125" style="134" customWidth="1"/>
    <col min="8448" max="8448" width="6.140625" style="134" customWidth="1"/>
    <col min="8449" max="8449" width="11.85546875" style="134" bestFit="1" customWidth="1"/>
    <col min="8450" max="8451" width="7.7109375" style="134" customWidth="1"/>
    <col min="8452" max="8452" width="14.85546875" style="134" customWidth="1"/>
    <col min="8453" max="8454" width="11.42578125" style="134" customWidth="1"/>
    <col min="8455" max="8697" width="8.85546875" style="134"/>
    <col min="8698" max="8698" width="5.28515625" style="134" customWidth="1"/>
    <col min="8699" max="8699" width="31.28515625" style="134" customWidth="1"/>
    <col min="8700" max="8700" width="6.140625" style="134" customWidth="1"/>
    <col min="8701" max="8701" width="14.85546875" style="134" customWidth="1"/>
    <col min="8702" max="8702" width="6.140625" style="134" customWidth="1"/>
    <col min="8703" max="8703" width="13.42578125" style="134" customWidth="1"/>
    <col min="8704" max="8704" width="6.140625" style="134" customWidth="1"/>
    <col min="8705" max="8705" width="11.85546875" style="134" bestFit="1" customWidth="1"/>
    <col min="8706" max="8707" width="7.7109375" style="134" customWidth="1"/>
    <col min="8708" max="8708" width="14.85546875" style="134" customWidth="1"/>
    <col min="8709" max="8710" width="11.42578125" style="134" customWidth="1"/>
    <col min="8711" max="8953" width="8.85546875" style="134"/>
    <col min="8954" max="8954" width="5.28515625" style="134" customWidth="1"/>
    <col min="8955" max="8955" width="31.28515625" style="134" customWidth="1"/>
    <col min="8956" max="8956" width="6.140625" style="134" customWidth="1"/>
    <col min="8957" max="8957" width="14.85546875" style="134" customWidth="1"/>
    <col min="8958" max="8958" width="6.140625" style="134" customWidth="1"/>
    <col min="8959" max="8959" width="13.42578125" style="134" customWidth="1"/>
    <col min="8960" max="8960" width="6.140625" style="134" customWidth="1"/>
    <col min="8961" max="8961" width="11.85546875" style="134" bestFit="1" customWidth="1"/>
    <col min="8962" max="8963" width="7.7109375" style="134" customWidth="1"/>
    <col min="8964" max="8964" width="14.85546875" style="134" customWidth="1"/>
    <col min="8965" max="8966" width="11.42578125" style="134" customWidth="1"/>
    <col min="8967" max="9209" width="8.85546875" style="134"/>
    <col min="9210" max="9210" width="5.28515625" style="134" customWidth="1"/>
    <col min="9211" max="9211" width="31.28515625" style="134" customWidth="1"/>
    <col min="9212" max="9212" width="6.140625" style="134" customWidth="1"/>
    <col min="9213" max="9213" width="14.85546875" style="134" customWidth="1"/>
    <col min="9214" max="9214" width="6.140625" style="134" customWidth="1"/>
    <col min="9215" max="9215" width="13.42578125" style="134" customWidth="1"/>
    <col min="9216" max="9216" width="6.140625" style="134" customWidth="1"/>
    <col min="9217" max="9217" width="11.85546875" style="134" bestFit="1" customWidth="1"/>
    <col min="9218" max="9219" width="7.7109375" style="134" customWidth="1"/>
    <col min="9220" max="9220" width="14.85546875" style="134" customWidth="1"/>
    <col min="9221" max="9222" width="11.42578125" style="134" customWidth="1"/>
    <col min="9223" max="9465" width="8.85546875" style="134"/>
    <col min="9466" max="9466" width="5.28515625" style="134" customWidth="1"/>
    <col min="9467" max="9467" width="31.28515625" style="134" customWidth="1"/>
    <col min="9468" max="9468" width="6.140625" style="134" customWidth="1"/>
    <col min="9469" max="9469" width="14.85546875" style="134" customWidth="1"/>
    <col min="9470" max="9470" width="6.140625" style="134" customWidth="1"/>
    <col min="9471" max="9471" width="13.42578125" style="134" customWidth="1"/>
    <col min="9472" max="9472" width="6.140625" style="134" customWidth="1"/>
    <col min="9473" max="9473" width="11.85546875" style="134" bestFit="1" customWidth="1"/>
    <col min="9474" max="9475" width="7.7109375" style="134" customWidth="1"/>
    <col min="9476" max="9476" width="14.85546875" style="134" customWidth="1"/>
    <col min="9477" max="9478" width="11.42578125" style="134" customWidth="1"/>
    <col min="9479" max="9721" width="8.85546875" style="134"/>
    <col min="9722" max="9722" width="5.28515625" style="134" customWidth="1"/>
    <col min="9723" max="9723" width="31.28515625" style="134" customWidth="1"/>
    <col min="9724" max="9724" width="6.140625" style="134" customWidth="1"/>
    <col min="9725" max="9725" width="14.85546875" style="134" customWidth="1"/>
    <col min="9726" max="9726" width="6.140625" style="134" customWidth="1"/>
    <col min="9727" max="9727" width="13.42578125" style="134" customWidth="1"/>
    <col min="9728" max="9728" width="6.140625" style="134" customWidth="1"/>
    <col min="9729" max="9729" width="11.85546875" style="134" bestFit="1" customWidth="1"/>
    <col min="9730" max="9731" width="7.7109375" style="134" customWidth="1"/>
    <col min="9732" max="9732" width="14.85546875" style="134" customWidth="1"/>
    <col min="9733" max="9734" width="11.42578125" style="134" customWidth="1"/>
    <col min="9735" max="9977" width="8.85546875" style="134"/>
    <col min="9978" max="9978" width="5.28515625" style="134" customWidth="1"/>
    <col min="9979" max="9979" width="31.28515625" style="134" customWidth="1"/>
    <col min="9980" max="9980" width="6.140625" style="134" customWidth="1"/>
    <col min="9981" max="9981" width="14.85546875" style="134" customWidth="1"/>
    <col min="9982" max="9982" width="6.140625" style="134" customWidth="1"/>
    <col min="9983" max="9983" width="13.42578125" style="134" customWidth="1"/>
    <col min="9984" max="9984" width="6.140625" style="134" customWidth="1"/>
    <col min="9985" max="9985" width="11.85546875" style="134" bestFit="1" customWidth="1"/>
    <col min="9986" max="9987" width="7.7109375" style="134" customWidth="1"/>
    <col min="9988" max="9988" width="14.85546875" style="134" customWidth="1"/>
    <col min="9989" max="9990" width="11.42578125" style="134" customWidth="1"/>
    <col min="9991" max="10233" width="8.85546875" style="134"/>
    <col min="10234" max="10234" width="5.28515625" style="134" customWidth="1"/>
    <col min="10235" max="10235" width="31.28515625" style="134" customWidth="1"/>
    <col min="10236" max="10236" width="6.140625" style="134" customWidth="1"/>
    <col min="10237" max="10237" width="14.85546875" style="134" customWidth="1"/>
    <col min="10238" max="10238" width="6.140625" style="134" customWidth="1"/>
    <col min="10239" max="10239" width="13.42578125" style="134" customWidth="1"/>
    <col min="10240" max="10240" width="6.140625" style="134" customWidth="1"/>
    <col min="10241" max="10241" width="11.85546875" style="134" bestFit="1" customWidth="1"/>
    <col min="10242" max="10243" width="7.7109375" style="134" customWidth="1"/>
    <col min="10244" max="10244" width="14.85546875" style="134" customWidth="1"/>
    <col min="10245" max="10246" width="11.42578125" style="134" customWidth="1"/>
    <col min="10247" max="10489" width="8.85546875" style="134"/>
    <col min="10490" max="10490" width="5.28515625" style="134" customWidth="1"/>
    <col min="10491" max="10491" width="31.28515625" style="134" customWidth="1"/>
    <col min="10492" max="10492" width="6.140625" style="134" customWidth="1"/>
    <col min="10493" max="10493" width="14.85546875" style="134" customWidth="1"/>
    <col min="10494" max="10494" width="6.140625" style="134" customWidth="1"/>
    <col min="10495" max="10495" width="13.42578125" style="134" customWidth="1"/>
    <col min="10496" max="10496" width="6.140625" style="134" customWidth="1"/>
    <col min="10497" max="10497" width="11.85546875" style="134" bestFit="1" customWidth="1"/>
    <col min="10498" max="10499" width="7.7109375" style="134" customWidth="1"/>
    <col min="10500" max="10500" width="14.85546875" style="134" customWidth="1"/>
    <col min="10501" max="10502" width="11.42578125" style="134" customWidth="1"/>
    <col min="10503" max="10745" width="8.85546875" style="134"/>
    <col min="10746" max="10746" width="5.28515625" style="134" customWidth="1"/>
    <col min="10747" max="10747" width="31.28515625" style="134" customWidth="1"/>
    <col min="10748" max="10748" width="6.140625" style="134" customWidth="1"/>
    <col min="10749" max="10749" width="14.85546875" style="134" customWidth="1"/>
    <col min="10750" max="10750" width="6.140625" style="134" customWidth="1"/>
    <col min="10751" max="10751" width="13.42578125" style="134" customWidth="1"/>
    <col min="10752" max="10752" width="6.140625" style="134" customWidth="1"/>
    <col min="10753" max="10753" width="11.85546875" style="134" bestFit="1" customWidth="1"/>
    <col min="10754" max="10755" width="7.7109375" style="134" customWidth="1"/>
    <col min="10756" max="10756" width="14.85546875" style="134" customWidth="1"/>
    <col min="10757" max="10758" width="11.42578125" style="134" customWidth="1"/>
    <col min="10759" max="11001" width="8.85546875" style="134"/>
    <col min="11002" max="11002" width="5.28515625" style="134" customWidth="1"/>
    <col min="11003" max="11003" width="31.28515625" style="134" customWidth="1"/>
    <col min="11004" max="11004" width="6.140625" style="134" customWidth="1"/>
    <col min="11005" max="11005" width="14.85546875" style="134" customWidth="1"/>
    <col min="11006" max="11006" width="6.140625" style="134" customWidth="1"/>
    <col min="11007" max="11007" width="13.42578125" style="134" customWidth="1"/>
    <col min="11008" max="11008" width="6.140625" style="134" customWidth="1"/>
    <col min="11009" max="11009" width="11.85546875" style="134" bestFit="1" customWidth="1"/>
    <col min="11010" max="11011" width="7.7109375" style="134" customWidth="1"/>
    <col min="11012" max="11012" width="14.85546875" style="134" customWidth="1"/>
    <col min="11013" max="11014" width="11.42578125" style="134" customWidth="1"/>
    <col min="11015" max="11257" width="8.85546875" style="134"/>
    <col min="11258" max="11258" width="5.28515625" style="134" customWidth="1"/>
    <col min="11259" max="11259" width="31.28515625" style="134" customWidth="1"/>
    <col min="11260" max="11260" width="6.140625" style="134" customWidth="1"/>
    <col min="11261" max="11261" width="14.85546875" style="134" customWidth="1"/>
    <col min="11262" max="11262" width="6.140625" style="134" customWidth="1"/>
    <col min="11263" max="11263" width="13.42578125" style="134" customWidth="1"/>
    <col min="11264" max="11264" width="6.140625" style="134" customWidth="1"/>
    <col min="11265" max="11265" width="11.85546875" style="134" bestFit="1" customWidth="1"/>
    <col min="11266" max="11267" width="7.7109375" style="134" customWidth="1"/>
    <col min="11268" max="11268" width="14.85546875" style="134" customWidth="1"/>
    <col min="11269" max="11270" width="11.42578125" style="134" customWidth="1"/>
    <col min="11271" max="11513" width="8.85546875" style="134"/>
    <col min="11514" max="11514" width="5.28515625" style="134" customWidth="1"/>
    <col min="11515" max="11515" width="31.28515625" style="134" customWidth="1"/>
    <col min="11516" max="11516" width="6.140625" style="134" customWidth="1"/>
    <col min="11517" max="11517" width="14.85546875" style="134" customWidth="1"/>
    <col min="11518" max="11518" width="6.140625" style="134" customWidth="1"/>
    <col min="11519" max="11519" width="13.42578125" style="134" customWidth="1"/>
    <col min="11520" max="11520" width="6.140625" style="134" customWidth="1"/>
    <col min="11521" max="11521" width="11.85546875" style="134" bestFit="1" customWidth="1"/>
    <col min="11522" max="11523" width="7.7109375" style="134" customWidth="1"/>
    <col min="11524" max="11524" width="14.85546875" style="134" customWidth="1"/>
    <col min="11525" max="11526" width="11.42578125" style="134" customWidth="1"/>
    <col min="11527" max="11769" width="8.85546875" style="134"/>
    <col min="11770" max="11770" width="5.28515625" style="134" customWidth="1"/>
    <col min="11771" max="11771" width="31.28515625" style="134" customWidth="1"/>
    <col min="11772" max="11772" width="6.140625" style="134" customWidth="1"/>
    <col min="11773" max="11773" width="14.85546875" style="134" customWidth="1"/>
    <col min="11774" max="11774" width="6.140625" style="134" customWidth="1"/>
    <col min="11775" max="11775" width="13.42578125" style="134" customWidth="1"/>
    <col min="11776" max="11776" width="6.140625" style="134" customWidth="1"/>
    <col min="11777" max="11777" width="11.85546875" style="134" bestFit="1" customWidth="1"/>
    <col min="11778" max="11779" width="7.7109375" style="134" customWidth="1"/>
    <col min="11780" max="11780" width="14.85546875" style="134" customWidth="1"/>
    <col min="11781" max="11782" width="11.42578125" style="134" customWidth="1"/>
    <col min="11783" max="12025" width="8.85546875" style="134"/>
    <col min="12026" max="12026" width="5.28515625" style="134" customWidth="1"/>
    <col min="12027" max="12027" width="31.28515625" style="134" customWidth="1"/>
    <col min="12028" max="12028" width="6.140625" style="134" customWidth="1"/>
    <col min="12029" max="12029" width="14.85546875" style="134" customWidth="1"/>
    <col min="12030" max="12030" width="6.140625" style="134" customWidth="1"/>
    <col min="12031" max="12031" width="13.42578125" style="134" customWidth="1"/>
    <col min="12032" max="12032" width="6.140625" style="134" customWidth="1"/>
    <col min="12033" max="12033" width="11.85546875" style="134" bestFit="1" customWidth="1"/>
    <col min="12034" max="12035" width="7.7109375" style="134" customWidth="1"/>
    <col min="12036" max="12036" width="14.85546875" style="134" customWidth="1"/>
    <col min="12037" max="12038" width="11.42578125" style="134" customWidth="1"/>
    <col min="12039" max="12281" width="8.85546875" style="134"/>
    <col min="12282" max="12282" width="5.28515625" style="134" customWidth="1"/>
    <col min="12283" max="12283" width="31.28515625" style="134" customWidth="1"/>
    <col min="12284" max="12284" width="6.140625" style="134" customWidth="1"/>
    <col min="12285" max="12285" width="14.85546875" style="134" customWidth="1"/>
    <col min="12286" max="12286" width="6.140625" style="134" customWidth="1"/>
    <col min="12287" max="12287" width="13.42578125" style="134" customWidth="1"/>
    <col min="12288" max="12288" width="6.140625" style="134" customWidth="1"/>
    <col min="12289" max="12289" width="11.85546875" style="134" bestFit="1" customWidth="1"/>
    <col min="12290" max="12291" width="7.7109375" style="134" customWidth="1"/>
    <col min="12292" max="12292" width="14.85546875" style="134" customWidth="1"/>
    <col min="12293" max="12294" width="11.42578125" style="134" customWidth="1"/>
    <col min="12295" max="12537" width="8.85546875" style="134"/>
    <col min="12538" max="12538" width="5.28515625" style="134" customWidth="1"/>
    <col min="12539" max="12539" width="31.28515625" style="134" customWidth="1"/>
    <col min="12540" max="12540" width="6.140625" style="134" customWidth="1"/>
    <col min="12541" max="12541" width="14.85546875" style="134" customWidth="1"/>
    <col min="12542" max="12542" width="6.140625" style="134" customWidth="1"/>
    <col min="12543" max="12543" width="13.42578125" style="134" customWidth="1"/>
    <col min="12544" max="12544" width="6.140625" style="134" customWidth="1"/>
    <col min="12545" max="12545" width="11.85546875" style="134" bestFit="1" customWidth="1"/>
    <col min="12546" max="12547" width="7.7109375" style="134" customWidth="1"/>
    <col min="12548" max="12548" width="14.85546875" style="134" customWidth="1"/>
    <col min="12549" max="12550" width="11.42578125" style="134" customWidth="1"/>
    <col min="12551" max="12793" width="8.85546875" style="134"/>
    <col min="12794" max="12794" width="5.28515625" style="134" customWidth="1"/>
    <col min="12795" max="12795" width="31.28515625" style="134" customWidth="1"/>
    <col min="12796" max="12796" width="6.140625" style="134" customWidth="1"/>
    <col min="12797" max="12797" width="14.85546875" style="134" customWidth="1"/>
    <col min="12798" max="12798" width="6.140625" style="134" customWidth="1"/>
    <col min="12799" max="12799" width="13.42578125" style="134" customWidth="1"/>
    <col min="12800" max="12800" width="6.140625" style="134" customWidth="1"/>
    <col min="12801" max="12801" width="11.85546875" style="134" bestFit="1" customWidth="1"/>
    <col min="12802" max="12803" width="7.7109375" style="134" customWidth="1"/>
    <col min="12804" max="12804" width="14.85546875" style="134" customWidth="1"/>
    <col min="12805" max="12806" width="11.42578125" style="134" customWidth="1"/>
    <col min="12807" max="13049" width="8.85546875" style="134"/>
    <col min="13050" max="13050" width="5.28515625" style="134" customWidth="1"/>
    <col min="13051" max="13051" width="31.28515625" style="134" customWidth="1"/>
    <col min="13052" max="13052" width="6.140625" style="134" customWidth="1"/>
    <col min="13053" max="13053" width="14.85546875" style="134" customWidth="1"/>
    <col min="13054" max="13054" width="6.140625" style="134" customWidth="1"/>
    <col min="13055" max="13055" width="13.42578125" style="134" customWidth="1"/>
    <col min="13056" max="13056" width="6.140625" style="134" customWidth="1"/>
    <col min="13057" max="13057" width="11.85546875" style="134" bestFit="1" customWidth="1"/>
    <col min="13058" max="13059" width="7.7109375" style="134" customWidth="1"/>
    <col min="13060" max="13060" width="14.85546875" style="134" customWidth="1"/>
    <col min="13061" max="13062" width="11.42578125" style="134" customWidth="1"/>
    <col min="13063" max="13305" width="8.85546875" style="134"/>
    <col min="13306" max="13306" width="5.28515625" style="134" customWidth="1"/>
    <col min="13307" max="13307" width="31.28515625" style="134" customWidth="1"/>
    <col min="13308" max="13308" width="6.140625" style="134" customWidth="1"/>
    <col min="13309" max="13309" width="14.85546875" style="134" customWidth="1"/>
    <col min="13310" max="13310" width="6.140625" style="134" customWidth="1"/>
    <col min="13311" max="13311" width="13.42578125" style="134" customWidth="1"/>
    <col min="13312" max="13312" width="6.140625" style="134" customWidth="1"/>
    <col min="13313" max="13313" width="11.85546875" style="134" bestFit="1" customWidth="1"/>
    <col min="13314" max="13315" width="7.7109375" style="134" customWidth="1"/>
    <col min="13316" max="13316" width="14.85546875" style="134" customWidth="1"/>
    <col min="13317" max="13318" width="11.42578125" style="134" customWidth="1"/>
    <col min="13319" max="13561" width="8.85546875" style="134"/>
    <col min="13562" max="13562" width="5.28515625" style="134" customWidth="1"/>
    <col min="13563" max="13563" width="31.28515625" style="134" customWidth="1"/>
    <col min="13564" max="13564" width="6.140625" style="134" customWidth="1"/>
    <col min="13565" max="13565" width="14.85546875" style="134" customWidth="1"/>
    <col min="13566" max="13566" width="6.140625" style="134" customWidth="1"/>
    <col min="13567" max="13567" width="13.42578125" style="134" customWidth="1"/>
    <col min="13568" max="13568" width="6.140625" style="134" customWidth="1"/>
    <col min="13569" max="13569" width="11.85546875" style="134" bestFit="1" customWidth="1"/>
    <col min="13570" max="13571" width="7.7109375" style="134" customWidth="1"/>
    <col min="13572" max="13572" width="14.85546875" style="134" customWidth="1"/>
    <col min="13573" max="13574" width="11.42578125" style="134" customWidth="1"/>
    <col min="13575" max="13817" width="8.85546875" style="134"/>
    <col min="13818" max="13818" width="5.28515625" style="134" customWidth="1"/>
    <col min="13819" max="13819" width="31.28515625" style="134" customWidth="1"/>
    <col min="13820" max="13820" width="6.140625" style="134" customWidth="1"/>
    <col min="13821" max="13821" width="14.85546875" style="134" customWidth="1"/>
    <col min="13822" max="13822" width="6.140625" style="134" customWidth="1"/>
    <col min="13823" max="13823" width="13.42578125" style="134" customWidth="1"/>
    <col min="13824" max="13824" width="6.140625" style="134" customWidth="1"/>
    <col min="13825" max="13825" width="11.85546875" style="134" bestFit="1" customWidth="1"/>
    <col min="13826" max="13827" width="7.7109375" style="134" customWidth="1"/>
    <col min="13828" max="13828" width="14.85546875" style="134" customWidth="1"/>
    <col min="13829" max="13830" width="11.42578125" style="134" customWidth="1"/>
    <col min="13831" max="14073" width="8.85546875" style="134"/>
    <col min="14074" max="14074" width="5.28515625" style="134" customWidth="1"/>
    <col min="14075" max="14075" width="31.28515625" style="134" customWidth="1"/>
    <col min="14076" max="14076" width="6.140625" style="134" customWidth="1"/>
    <col min="14077" max="14077" width="14.85546875" style="134" customWidth="1"/>
    <col min="14078" max="14078" width="6.140625" style="134" customWidth="1"/>
    <col min="14079" max="14079" width="13.42578125" style="134" customWidth="1"/>
    <col min="14080" max="14080" width="6.140625" style="134" customWidth="1"/>
    <col min="14081" max="14081" width="11.85546875" style="134" bestFit="1" customWidth="1"/>
    <col min="14082" max="14083" width="7.7109375" style="134" customWidth="1"/>
    <col min="14084" max="14084" width="14.85546875" style="134" customWidth="1"/>
    <col min="14085" max="14086" width="11.42578125" style="134" customWidth="1"/>
    <col min="14087" max="14329" width="8.85546875" style="134"/>
    <col min="14330" max="14330" width="5.28515625" style="134" customWidth="1"/>
    <col min="14331" max="14331" width="31.28515625" style="134" customWidth="1"/>
    <col min="14332" max="14332" width="6.140625" style="134" customWidth="1"/>
    <col min="14333" max="14333" width="14.85546875" style="134" customWidth="1"/>
    <col min="14334" max="14334" width="6.140625" style="134" customWidth="1"/>
    <col min="14335" max="14335" width="13.42578125" style="134" customWidth="1"/>
    <col min="14336" max="14336" width="6.140625" style="134" customWidth="1"/>
    <col min="14337" max="14337" width="11.85546875" style="134" bestFit="1" customWidth="1"/>
    <col min="14338" max="14339" width="7.7109375" style="134" customWidth="1"/>
    <col min="14340" max="14340" width="14.85546875" style="134" customWidth="1"/>
    <col min="14341" max="14342" width="11.42578125" style="134" customWidth="1"/>
    <col min="14343" max="14585" width="8.85546875" style="134"/>
    <col min="14586" max="14586" width="5.28515625" style="134" customWidth="1"/>
    <col min="14587" max="14587" width="31.28515625" style="134" customWidth="1"/>
    <col min="14588" max="14588" width="6.140625" style="134" customWidth="1"/>
    <col min="14589" max="14589" width="14.85546875" style="134" customWidth="1"/>
    <col min="14590" max="14590" width="6.140625" style="134" customWidth="1"/>
    <col min="14591" max="14591" width="13.42578125" style="134" customWidth="1"/>
    <col min="14592" max="14592" width="6.140625" style="134" customWidth="1"/>
    <col min="14593" max="14593" width="11.85546875" style="134" bestFit="1" customWidth="1"/>
    <col min="14594" max="14595" width="7.7109375" style="134" customWidth="1"/>
    <col min="14596" max="14596" width="14.85546875" style="134" customWidth="1"/>
    <col min="14597" max="14598" width="11.42578125" style="134" customWidth="1"/>
    <col min="14599" max="14841" width="8.85546875" style="134"/>
    <col min="14842" max="14842" width="5.28515625" style="134" customWidth="1"/>
    <col min="14843" max="14843" width="31.28515625" style="134" customWidth="1"/>
    <col min="14844" max="14844" width="6.140625" style="134" customWidth="1"/>
    <col min="14845" max="14845" width="14.85546875" style="134" customWidth="1"/>
    <col min="14846" max="14846" width="6.140625" style="134" customWidth="1"/>
    <col min="14847" max="14847" width="13.42578125" style="134" customWidth="1"/>
    <col min="14848" max="14848" width="6.140625" style="134" customWidth="1"/>
    <col min="14849" max="14849" width="11.85546875" style="134" bestFit="1" customWidth="1"/>
    <col min="14850" max="14851" width="7.7109375" style="134" customWidth="1"/>
    <col min="14852" max="14852" width="14.85546875" style="134" customWidth="1"/>
    <col min="14853" max="14854" width="11.42578125" style="134" customWidth="1"/>
    <col min="14855" max="15097" width="8.85546875" style="134"/>
    <col min="15098" max="15098" width="5.28515625" style="134" customWidth="1"/>
    <col min="15099" max="15099" width="31.28515625" style="134" customWidth="1"/>
    <col min="15100" max="15100" width="6.140625" style="134" customWidth="1"/>
    <col min="15101" max="15101" width="14.85546875" style="134" customWidth="1"/>
    <col min="15102" max="15102" width="6.140625" style="134" customWidth="1"/>
    <col min="15103" max="15103" width="13.42578125" style="134" customWidth="1"/>
    <col min="15104" max="15104" width="6.140625" style="134" customWidth="1"/>
    <col min="15105" max="15105" width="11.85546875" style="134" bestFit="1" customWidth="1"/>
    <col min="15106" max="15107" width="7.7109375" style="134" customWidth="1"/>
    <col min="15108" max="15108" width="14.85546875" style="134" customWidth="1"/>
    <col min="15109" max="15110" width="11.42578125" style="134" customWidth="1"/>
    <col min="15111" max="15353" width="8.85546875" style="134"/>
    <col min="15354" max="15354" width="5.28515625" style="134" customWidth="1"/>
    <col min="15355" max="15355" width="31.28515625" style="134" customWidth="1"/>
    <col min="15356" max="15356" width="6.140625" style="134" customWidth="1"/>
    <col min="15357" max="15357" width="14.85546875" style="134" customWidth="1"/>
    <col min="15358" max="15358" width="6.140625" style="134" customWidth="1"/>
    <col min="15359" max="15359" width="13.42578125" style="134" customWidth="1"/>
    <col min="15360" max="15360" width="6.140625" style="134" customWidth="1"/>
    <col min="15361" max="15361" width="11.85546875" style="134" bestFit="1" customWidth="1"/>
    <col min="15362" max="15363" width="7.7109375" style="134" customWidth="1"/>
    <col min="15364" max="15364" width="14.85546875" style="134" customWidth="1"/>
    <col min="15365" max="15366" width="11.42578125" style="134" customWidth="1"/>
    <col min="15367" max="15609" width="8.85546875" style="134"/>
    <col min="15610" max="15610" width="5.28515625" style="134" customWidth="1"/>
    <col min="15611" max="15611" width="31.28515625" style="134" customWidth="1"/>
    <col min="15612" max="15612" width="6.140625" style="134" customWidth="1"/>
    <col min="15613" max="15613" width="14.85546875" style="134" customWidth="1"/>
    <col min="15614" max="15614" width="6.140625" style="134" customWidth="1"/>
    <col min="15615" max="15615" width="13.42578125" style="134" customWidth="1"/>
    <col min="15616" max="15616" width="6.140625" style="134" customWidth="1"/>
    <col min="15617" max="15617" width="11.85546875" style="134" bestFit="1" customWidth="1"/>
    <col min="15618" max="15619" width="7.7109375" style="134" customWidth="1"/>
    <col min="15620" max="15620" width="14.85546875" style="134" customWidth="1"/>
    <col min="15621" max="15622" width="11.42578125" style="134" customWidth="1"/>
    <col min="15623" max="15865" width="8.85546875" style="134"/>
    <col min="15866" max="15866" width="5.28515625" style="134" customWidth="1"/>
    <col min="15867" max="15867" width="31.28515625" style="134" customWidth="1"/>
    <col min="15868" max="15868" width="6.140625" style="134" customWidth="1"/>
    <col min="15869" max="15869" width="14.85546875" style="134" customWidth="1"/>
    <col min="15870" max="15870" width="6.140625" style="134" customWidth="1"/>
    <col min="15871" max="15871" width="13.42578125" style="134" customWidth="1"/>
    <col min="15872" max="15872" width="6.140625" style="134" customWidth="1"/>
    <col min="15873" max="15873" width="11.85546875" style="134" bestFit="1" customWidth="1"/>
    <col min="15874" max="15875" width="7.7109375" style="134" customWidth="1"/>
    <col min="15876" max="15876" width="14.85546875" style="134" customWidth="1"/>
    <col min="15877" max="15878" width="11.42578125" style="134" customWidth="1"/>
    <col min="15879" max="16121" width="8.85546875" style="134"/>
    <col min="16122" max="16122" width="5.28515625" style="134" customWidth="1"/>
    <col min="16123" max="16123" width="31.28515625" style="134" customWidth="1"/>
    <col min="16124" max="16124" width="6.140625" style="134" customWidth="1"/>
    <col min="16125" max="16125" width="14.85546875" style="134" customWidth="1"/>
    <col min="16126" max="16126" width="6.140625" style="134" customWidth="1"/>
    <col min="16127" max="16127" width="13.42578125" style="134" customWidth="1"/>
    <col min="16128" max="16128" width="6.140625" style="134" customWidth="1"/>
    <col min="16129" max="16129" width="11.85546875" style="134" bestFit="1" customWidth="1"/>
    <col min="16130" max="16131" width="7.7109375" style="134" customWidth="1"/>
    <col min="16132" max="16132" width="14.85546875" style="134" customWidth="1"/>
    <col min="16133" max="16134" width="11.42578125" style="134" customWidth="1"/>
    <col min="16135" max="16384" width="8.85546875" style="134"/>
  </cols>
  <sheetData>
    <row r="1" spans="1:7" ht="16.5" customHeight="1" x14ac:dyDescent="0.2">
      <c r="E1" s="604" t="s">
        <v>476</v>
      </c>
      <c r="F1" s="604"/>
      <c r="G1" s="604"/>
    </row>
    <row r="2" spans="1:7" ht="16.5" customHeight="1" x14ac:dyDescent="0.2"/>
    <row r="3" spans="1:7" ht="36" customHeight="1" x14ac:dyDescent="0.2">
      <c r="A3" s="627" t="s">
        <v>670</v>
      </c>
      <c r="B3" s="627"/>
      <c r="C3" s="627"/>
      <c r="D3" s="627"/>
      <c r="E3" s="627"/>
      <c r="F3" s="627"/>
      <c r="G3" s="627"/>
    </row>
    <row r="4" spans="1:7" ht="15.75" x14ac:dyDescent="0.2">
      <c r="A4" s="265"/>
      <c r="B4" s="265"/>
      <c r="C4" s="136"/>
      <c r="D4" s="265"/>
      <c r="E4" s="136"/>
      <c r="F4" s="265"/>
      <c r="G4" s="136"/>
    </row>
    <row r="5" spans="1:7" ht="48.6" customHeight="1" x14ac:dyDescent="0.2">
      <c r="A5" s="709" t="s">
        <v>477</v>
      </c>
      <c r="B5" s="710" t="s">
        <v>478</v>
      </c>
      <c r="C5" s="710"/>
      <c r="D5" s="710" t="s">
        <v>479</v>
      </c>
      <c r="E5" s="710"/>
      <c r="F5" s="710" t="s">
        <v>480</v>
      </c>
      <c r="G5" s="710"/>
    </row>
    <row r="6" spans="1:7" ht="27.75" customHeight="1" x14ac:dyDescent="0.2">
      <c r="A6" s="709"/>
      <c r="B6" s="543" t="s">
        <v>481</v>
      </c>
      <c r="C6" s="544" t="s">
        <v>482</v>
      </c>
      <c r="D6" s="543" t="s">
        <v>481</v>
      </c>
      <c r="E6" s="544" t="s">
        <v>482</v>
      </c>
      <c r="F6" s="543" t="s">
        <v>481</v>
      </c>
      <c r="G6" s="544" t="s">
        <v>482</v>
      </c>
    </row>
    <row r="7" spans="1:7" s="141" customFormat="1" ht="11.25" x14ac:dyDescent="0.2">
      <c r="A7" s="542">
        <v>1</v>
      </c>
      <c r="B7" s="542">
        <v>2</v>
      </c>
      <c r="C7" s="542">
        <v>3</v>
      </c>
      <c r="D7" s="542">
        <v>4</v>
      </c>
      <c r="E7" s="542">
        <v>5</v>
      </c>
      <c r="F7" s="542">
        <v>6</v>
      </c>
      <c r="G7" s="542">
        <v>7</v>
      </c>
    </row>
    <row r="8" spans="1:7" ht="23.25" customHeight="1" x14ac:dyDescent="0.2">
      <c r="A8" s="588" t="s">
        <v>483</v>
      </c>
      <c r="B8" s="584">
        <v>186</v>
      </c>
      <c r="C8" s="584">
        <v>45</v>
      </c>
      <c r="D8" s="584">
        <v>42</v>
      </c>
      <c r="E8" s="584">
        <v>26</v>
      </c>
      <c r="F8" s="585">
        <v>228</v>
      </c>
      <c r="G8" s="585">
        <v>39</v>
      </c>
    </row>
    <row r="9" spans="1:7" ht="24.75" customHeight="1" x14ac:dyDescent="0.2">
      <c r="A9" s="589" t="s">
        <v>484</v>
      </c>
      <c r="B9" s="586">
        <v>160</v>
      </c>
      <c r="C9" s="586">
        <v>39</v>
      </c>
      <c r="D9" s="586">
        <v>103</v>
      </c>
      <c r="E9" s="586">
        <v>62</v>
      </c>
      <c r="F9" s="587">
        <v>263</v>
      </c>
      <c r="G9" s="587">
        <v>46</v>
      </c>
    </row>
    <row r="10" spans="1:7" ht="24.75" customHeight="1" x14ac:dyDescent="0.2">
      <c r="A10" s="588" t="s">
        <v>485</v>
      </c>
      <c r="B10" s="584">
        <v>67</v>
      </c>
      <c r="C10" s="584">
        <v>16</v>
      </c>
      <c r="D10" s="584">
        <v>20</v>
      </c>
      <c r="E10" s="584">
        <v>12</v>
      </c>
      <c r="F10" s="585">
        <v>87</v>
      </c>
      <c r="G10" s="585">
        <v>15</v>
      </c>
    </row>
    <row r="11" spans="1:7" ht="22.5" customHeight="1" x14ac:dyDescent="0.2">
      <c r="A11" s="590" t="s">
        <v>480</v>
      </c>
      <c r="B11" s="591">
        <v>413</v>
      </c>
      <c r="C11" s="591">
        <v>100</v>
      </c>
      <c r="D11" s="591">
        <v>165</v>
      </c>
      <c r="E11" s="591">
        <v>100</v>
      </c>
      <c r="F11" s="591">
        <v>578</v>
      </c>
      <c r="G11" s="591">
        <v>100</v>
      </c>
    </row>
    <row r="12" spans="1:7" s="180" customFormat="1" ht="55.5" customHeight="1" x14ac:dyDescent="0.2">
      <c r="A12" s="174"/>
      <c r="B12" s="175"/>
      <c r="C12" s="176"/>
      <c r="D12" s="175"/>
      <c r="E12" s="176"/>
      <c r="F12" s="175"/>
      <c r="G12" s="176"/>
    </row>
  </sheetData>
  <mergeCells count="6">
    <mergeCell ref="E1:G1"/>
    <mergeCell ref="A3:G3"/>
    <mergeCell ref="A5:A6"/>
    <mergeCell ref="B5:C5"/>
    <mergeCell ref="D5:E5"/>
    <mergeCell ref="F5:G5"/>
  </mergeCells>
  <printOptions horizontalCentered="1"/>
  <pageMargins left="0.98425196850393704" right="0.39370078740157483" top="0.39370078740157483" bottom="0.39370078740157483" header="0" footer="0"/>
  <pageSetup paperSize="9" scale="86"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E17"/>
  <sheetViews>
    <sheetView tabSelected="1" view="pageBreakPreview" topLeftCell="A13" zoomScale="120" zoomScaleNormal="120" zoomScaleSheetLayoutView="120" workbookViewId="0">
      <selection activeCell="A2" sqref="A2:E2"/>
    </sheetView>
  </sheetViews>
  <sheetFormatPr defaultRowHeight="15" x14ac:dyDescent="0.25"/>
  <cols>
    <col min="1" max="5" width="15.42578125" customWidth="1"/>
  </cols>
  <sheetData>
    <row r="1" spans="1:5" ht="15.75" x14ac:dyDescent="0.25">
      <c r="A1" s="489"/>
      <c r="B1" s="489"/>
      <c r="C1" s="489"/>
      <c r="D1" s="489"/>
      <c r="E1" s="490" t="s">
        <v>650</v>
      </c>
    </row>
    <row r="2" spans="1:5" ht="61.5" customHeight="1" x14ac:dyDescent="0.25">
      <c r="A2" s="711" t="s">
        <v>673</v>
      </c>
      <c r="B2" s="711"/>
      <c r="C2" s="711"/>
      <c r="D2" s="711"/>
      <c r="E2" s="711"/>
    </row>
    <row r="3" spans="1:5" ht="48" x14ac:dyDescent="0.25">
      <c r="A3" s="549" t="s">
        <v>345</v>
      </c>
      <c r="B3" s="549" t="s">
        <v>651</v>
      </c>
      <c r="C3" s="550" t="s">
        <v>652</v>
      </c>
      <c r="D3" s="550" t="s">
        <v>653</v>
      </c>
      <c r="E3" s="550" t="s">
        <v>654</v>
      </c>
    </row>
    <row r="4" spans="1:5" x14ac:dyDescent="0.25">
      <c r="A4" s="545">
        <v>1</v>
      </c>
      <c r="B4" s="546">
        <v>2</v>
      </c>
      <c r="C4" s="547">
        <v>3</v>
      </c>
      <c r="D4" s="547">
        <v>5</v>
      </c>
      <c r="E4" s="548">
        <v>7</v>
      </c>
    </row>
    <row r="5" spans="1:5" x14ac:dyDescent="0.25">
      <c r="A5" s="492">
        <v>1</v>
      </c>
      <c r="B5" s="493">
        <v>2008</v>
      </c>
      <c r="C5" s="236">
        <v>62922</v>
      </c>
      <c r="D5" s="494">
        <v>5895</v>
      </c>
      <c r="E5" s="463">
        <f t="shared" ref="E5:E11" si="0">D5*100/C5</f>
        <v>9.3687422523123871</v>
      </c>
    </row>
    <row r="6" spans="1:5" x14ac:dyDescent="0.25">
      <c r="A6" s="491">
        <v>2</v>
      </c>
      <c r="B6" s="250">
        <v>2009</v>
      </c>
      <c r="C6" s="248">
        <v>60429.8</v>
      </c>
      <c r="D6" s="248">
        <v>4558.79</v>
      </c>
      <c r="E6" s="247">
        <f t="shared" si="0"/>
        <v>7.543943551029459</v>
      </c>
    </row>
    <row r="7" spans="1:5" x14ac:dyDescent="0.25">
      <c r="A7" s="492">
        <v>3</v>
      </c>
      <c r="B7" s="493">
        <v>2010</v>
      </c>
      <c r="C7" s="236">
        <v>71885.47</v>
      </c>
      <c r="D7" s="494">
        <v>5642.32</v>
      </c>
      <c r="E7" s="463">
        <f t="shared" si="0"/>
        <v>7.8490409814389475</v>
      </c>
    </row>
    <row r="8" spans="1:5" x14ac:dyDescent="0.25">
      <c r="A8" s="491">
        <v>4</v>
      </c>
      <c r="B8" s="250">
        <v>2011</v>
      </c>
      <c r="C8" s="248">
        <v>82348.7</v>
      </c>
      <c r="D8" s="248">
        <v>5477.48</v>
      </c>
      <c r="E8" s="247">
        <f t="shared" si="0"/>
        <v>6.6515682700516221</v>
      </c>
    </row>
    <row r="9" spans="1:5" x14ac:dyDescent="0.25">
      <c r="A9" s="492">
        <v>5</v>
      </c>
      <c r="B9" s="493">
        <v>2012</v>
      </c>
      <c r="C9" s="236">
        <v>87847</v>
      </c>
      <c r="D9" s="494">
        <v>5878.39</v>
      </c>
      <c r="E9" s="463">
        <f t="shared" si="0"/>
        <v>6.6916229353307459</v>
      </c>
    </row>
    <row r="10" spans="1:5" x14ac:dyDescent="0.25">
      <c r="A10" s="491">
        <v>6</v>
      </c>
      <c r="B10" s="250">
        <v>2013</v>
      </c>
      <c r="C10" s="248">
        <v>99879</v>
      </c>
      <c r="D10" s="248">
        <v>7476</v>
      </c>
      <c r="E10" s="247">
        <f t="shared" si="0"/>
        <v>7.4850569188718348</v>
      </c>
    </row>
    <row r="11" spans="1:5" x14ac:dyDescent="0.25">
      <c r="A11" s="492">
        <v>7</v>
      </c>
      <c r="B11" s="493">
        <v>2014</v>
      </c>
      <c r="C11" s="236">
        <v>112050</v>
      </c>
      <c r="D11" s="494">
        <v>10839</v>
      </c>
      <c r="E11" s="463">
        <f t="shared" si="0"/>
        <v>9.6733601070950463</v>
      </c>
    </row>
    <row r="12" spans="1:5" x14ac:dyDescent="0.25">
      <c r="A12" s="491">
        <v>8</v>
      </c>
      <c r="B12" s="250">
        <v>2015</v>
      </c>
      <c r="C12" s="248">
        <v>121851</v>
      </c>
      <c r="D12" s="248">
        <v>6461</v>
      </c>
      <c r="E12" s="247">
        <f>D12*100/C12</f>
        <v>5.3023774938244248</v>
      </c>
    </row>
    <row r="13" spans="1:5" x14ac:dyDescent="0.25">
      <c r="A13" s="492">
        <v>9</v>
      </c>
      <c r="B13" s="493">
        <v>2016</v>
      </c>
      <c r="C13" s="236">
        <v>134476</v>
      </c>
      <c r="D13" s="494">
        <v>7526</v>
      </c>
      <c r="E13" s="463">
        <v>5.5965376721496769</v>
      </c>
    </row>
    <row r="14" spans="1:5" x14ac:dyDescent="0.25">
      <c r="A14" s="491">
        <v>10</v>
      </c>
      <c r="B14" s="250">
        <v>2017</v>
      </c>
      <c r="C14" s="248">
        <v>150369</v>
      </c>
      <c r="D14" s="248">
        <v>8605</v>
      </c>
      <c r="E14" s="247">
        <f>D14*100/C14</f>
        <v>5.722589097486849</v>
      </c>
    </row>
    <row r="15" spans="1:5" x14ac:dyDescent="0.25">
      <c r="A15" s="495">
        <v>11</v>
      </c>
      <c r="B15" s="496">
        <v>2018</v>
      </c>
      <c r="C15" s="494">
        <v>190016</v>
      </c>
      <c r="D15" s="497">
        <v>10508</v>
      </c>
      <c r="E15" s="238">
        <f>D15*100/C15</f>
        <v>5.5300606264735599</v>
      </c>
    </row>
    <row r="16" spans="1:5" x14ac:dyDescent="0.25">
      <c r="A16" s="737">
        <v>12</v>
      </c>
      <c r="B16" s="738">
        <v>2019</v>
      </c>
      <c r="C16" s="739">
        <v>210099</v>
      </c>
      <c r="D16" s="740">
        <v>8939</v>
      </c>
      <c r="E16" s="249">
        <f>D16*100/C16</f>
        <v>4.2546608979576295</v>
      </c>
    </row>
    <row r="17" spans="1:5" x14ac:dyDescent="0.25">
      <c r="A17" s="495">
        <v>13</v>
      </c>
      <c r="B17" s="496">
        <v>2020</v>
      </c>
      <c r="C17" s="734">
        <v>206352</v>
      </c>
      <c r="D17" s="735">
        <v>9041</v>
      </c>
      <c r="E17" s="736">
        <f>D17*100/C17</f>
        <v>4.381348375591223</v>
      </c>
    </row>
  </sheetData>
  <mergeCells count="1">
    <mergeCell ref="A2:E2"/>
  </mergeCells>
  <printOptions horizontalCentered="1"/>
  <pageMargins left="0.98425196850393704" right="0.39370078740157483" top="0.39370078740157483" bottom="0.39370078740157483" header="0" footer="0"/>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E21"/>
  <sheetViews>
    <sheetView view="pageBreakPreview" topLeftCell="A4" zoomScale="80" zoomScaleSheetLayoutView="80" workbookViewId="0">
      <selection activeCell="D17" sqref="D17"/>
    </sheetView>
  </sheetViews>
  <sheetFormatPr defaultRowHeight="15" x14ac:dyDescent="0.25"/>
  <cols>
    <col min="1" max="1" width="40.140625" style="197" customWidth="1"/>
    <col min="2" max="3" width="20.5703125" style="197" customWidth="1"/>
    <col min="4" max="5" width="20.5703125" customWidth="1"/>
  </cols>
  <sheetData>
    <row r="1" spans="1:5" ht="79.5" customHeight="1" thickBot="1" x14ac:dyDescent="0.3">
      <c r="A1" s="712" t="s">
        <v>655</v>
      </c>
      <c r="B1" s="712"/>
      <c r="C1" s="712"/>
      <c r="D1" s="712"/>
      <c r="E1" s="367" t="s">
        <v>486</v>
      </c>
    </row>
    <row r="2" spans="1:5" ht="51" customHeight="1" x14ac:dyDescent="0.25">
      <c r="A2" s="448" t="s">
        <v>487</v>
      </c>
      <c r="B2" s="449" t="s">
        <v>488</v>
      </c>
      <c r="C2" s="450" t="s">
        <v>489</v>
      </c>
      <c r="D2" s="449" t="s">
        <v>490</v>
      </c>
      <c r="E2" s="451" t="s">
        <v>491</v>
      </c>
    </row>
    <row r="3" spans="1:5" ht="36.75" customHeight="1" x14ac:dyDescent="0.25">
      <c r="A3" s="452" t="s">
        <v>492</v>
      </c>
      <c r="B3" s="368">
        <v>4.68</v>
      </c>
      <c r="C3" s="369">
        <v>3.81</v>
      </c>
      <c r="D3" s="368">
        <v>7.44</v>
      </c>
      <c r="E3" s="370">
        <v>2.1800000000000002</v>
      </c>
    </row>
    <row r="4" spans="1:5" ht="36.75" customHeight="1" x14ac:dyDescent="0.25">
      <c r="A4" s="453" t="s">
        <v>493</v>
      </c>
      <c r="B4" s="371">
        <v>5.82</v>
      </c>
      <c r="C4" s="372">
        <v>3.9</v>
      </c>
      <c r="D4" s="372">
        <v>7.47</v>
      </c>
      <c r="E4" s="373">
        <v>2.1800000000000002</v>
      </c>
    </row>
    <row r="5" spans="1:5" ht="36.75" customHeight="1" x14ac:dyDescent="0.25">
      <c r="A5" s="453" t="s">
        <v>494</v>
      </c>
      <c r="B5" s="368">
        <v>4.03</v>
      </c>
      <c r="C5" s="369">
        <v>4.3899999999999997</v>
      </c>
      <c r="D5" s="369">
        <v>0</v>
      </c>
      <c r="E5" s="370">
        <v>0</v>
      </c>
    </row>
    <row r="6" spans="1:5" ht="36.75" customHeight="1" x14ac:dyDescent="0.25">
      <c r="A6" s="454" t="s">
        <v>495</v>
      </c>
      <c r="B6" s="371">
        <v>2.87</v>
      </c>
      <c r="C6" s="372">
        <v>1.97</v>
      </c>
      <c r="D6" s="372">
        <v>2</v>
      </c>
      <c r="E6" s="373">
        <v>0</v>
      </c>
    </row>
    <row r="7" spans="1:5" ht="36.75" customHeight="1" x14ac:dyDescent="0.25">
      <c r="A7" s="453" t="s">
        <v>496</v>
      </c>
      <c r="B7" s="374">
        <v>149</v>
      </c>
      <c r="C7" s="375">
        <v>230</v>
      </c>
      <c r="D7" s="375">
        <v>0</v>
      </c>
      <c r="E7" s="376">
        <v>0</v>
      </c>
    </row>
    <row r="8" spans="1:5" ht="36.75" customHeight="1" x14ac:dyDescent="0.25">
      <c r="A8" s="455" t="s">
        <v>497</v>
      </c>
      <c r="B8" s="377">
        <v>7.9299999999999995E-2</v>
      </c>
      <c r="C8" s="378">
        <v>7.8399999999999997E-2</v>
      </c>
      <c r="D8" s="379">
        <v>0</v>
      </c>
      <c r="E8" s="380">
        <v>0</v>
      </c>
    </row>
    <row r="9" spans="1:5" ht="36.75" customHeight="1" x14ac:dyDescent="0.25">
      <c r="A9" s="456" t="s">
        <v>498</v>
      </c>
      <c r="B9" s="374">
        <v>323</v>
      </c>
      <c r="C9" s="375">
        <v>601</v>
      </c>
      <c r="D9" s="375">
        <v>13</v>
      </c>
      <c r="E9" s="376">
        <v>22</v>
      </c>
    </row>
    <row r="10" spans="1:5" ht="36.75" customHeight="1" x14ac:dyDescent="0.25">
      <c r="A10" s="457" t="s">
        <v>499</v>
      </c>
      <c r="B10" s="377" t="s">
        <v>672</v>
      </c>
      <c r="C10" s="378">
        <v>0.20480000000000001</v>
      </c>
      <c r="D10" s="378">
        <v>8.3900000000000002E-2</v>
      </c>
      <c r="E10" s="381">
        <v>0.55000000000000004</v>
      </c>
    </row>
    <row r="11" spans="1:5" ht="36.75" customHeight="1" thickBot="1" x14ac:dyDescent="0.3">
      <c r="A11" s="458" t="s">
        <v>500</v>
      </c>
      <c r="B11" s="382">
        <v>89</v>
      </c>
      <c r="C11" s="383">
        <v>41</v>
      </c>
      <c r="D11" s="383">
        <v>40</v>
      </c>
      <c r="E11" s="384">
        <v>6</v>
      </c>
    </row>
    <row r="17" spans="2:3" x14ac:dyDescent="0.25">
      <c r="B17"/>
      <c r="C17"/>
    </row>
    <row r="18" spans="2:3" x14ac:dyDescent="0.25">
      <c r="B18"/>
      <c r="C18"/>
    </row>
    <row r="19" spans="2:3" x14ac:dyDescent="0.25">
      <c r="B19"/>
      <c r="C19"/>
    </row>
    <row r="20" spans="2:3" x14ac:dyDescent="0.25">
      <c r="B20"/>
      <c r="C20"/>
    </row>
    <row r="21" spans="2:3" x14ac:dyDescent="0.25">
      <c r="B21"/>
      <c r="C21"/>
    </row>
  </sheetData>
  <mergeCells count="1">
    <mergeCell ref="A1:D1"/>
  </mergeCells>
  <printOptions horizontalCentered="1"/>
  <pageMargins left="0.98425196850393704" right="0.39370078740157483" top="0.39370078740157483" bottom="0.39370078740157483" header="0" footer="0"/>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F19"/>
  <sheetViews>
    <sheetView view="pageBreakPreview" zoomScale="90" zoomScaleSheetLayoutView="90" workbookViewId="0">
      <selection activeCell="C9" sqref="C9"/>
    </sheetView>
  </sheetViews>
  <sheetFormatPr defaultRowHeight="15" x14ac:dyDescent="0.25"/>
  <cols>
    <col min="1" max="1" width="18.5703125" customWidth="1"/>
    <col min="3" max="3" width="37.28515625" customWidth="1"/>
    <col min="4" max="6" width="25.42578125" customWidth="1"/>
  </cols>
  <sheetData>
    <row r="1" spans="1:6" ht="44.25" customHeight="1" thickBot="1" x14ac:dyDescent="0.3">
      <c r="A1" s="711" t="s">
        <v>649</v>
      </c>
      <c r="B1" s="711"/>
      <c r="C1" s="711"/>
      <c r="D1" s="711"/>
      <c r="E1" s="711"/>
      <c r="F1" s="367" t="s">
        <v>501</v>
      </c>
    </row>
    <row r="2" spans="1:6" x14ac:dyDescent="0.25">
      <c r="A2" s="727" t="s">
        <v>425</v>
      </c>
      <c r="B2" s="729" t="s">
        <v>332</v>
      </c>
      <c r="C2" s="731" t="s">
        <v>426</v>
      </c>
      <c r="D2" s="722" t="s">
        <v>428</v>
      </c>
      <c r="E2" s="724" t="s">
        <v>446</v>
      </c>
      <c r="F2" s="713" t="s">
        <v>502</v>
      </c>
    </row>
    <row r="3" spans="1:6" ht="15.75" thickBot="1" x14ac:dyDescent="0.3">
      <c r="A3" s="728"/>
      <c r="B3" s="730"/>
      <c r="C3" s="732"/>
      <c r="D3" s="733"/>
      <c r="E3" s="725"/>
      <c r="F3" s="714"/>
    </row>
    <row r="4" spans="1:6" ht="27.75" customHeight="1" thickBot="1" x14ac:dyDescent="0.3">
      <c r="A4" s="385">
        <v>0</v>
      </c>
      <c r="B4" s="386">
        <v>1</v>
      </c>
      <c r="C4" s="387">
        <v>2</v>
      </c>
      <c r="D4" s="386">
        <v>3</v>
      </c>
      <c r="E4" s="388">
        <v>4</v>
      </c>
      <c r="F4" s="389" t="s">
        <v>503</v>
      </c>
    </row>
    <row r="5" spans="1:6" ht="27.75" customHeight="1" x14ac:dyDescent="0.25">
      <c r="A5" s="715" t="s">
        <v>429</v>
      </c>
      <c r="B5" s="390">
        <v>1</v>
      </c>
      <c r="C5" s="391" t="s">
        <v>447</v>
      </c>
      <c r="D5" s="392">
        <f>'Anexa 8'!C10</f>
        <v>2</v>
      </c>
      <c r="E5" s="393">
        <f>'Anexa 8'!D10</f>
        <v>3960500</v>
      </c>
      <c r="F5" s="394">
        <f>E5/D5</f>
        <v>1980250</v>
      </c>
    </row>
    <row r="6" spans="1:6" ht="27.75" customHeight="1" x14ac:dyDescent="0.25">
      <c r="A6" s="716"/>
      <c r="B6" s="395">
        <v>2</v>
      </c>
      <c r="C6" s="324" t="s">
        <v>448</v>
      </c>
      <c r="D6" s="325">
        <f>'Anexa 5'!C156</f>
        <v>3899</v>
      </c>
      <c r="E6" s="396">
        <f>'Anexa 5'!D156</f>
        <v>6163920372.4800014</v>
      </c>
      <c r="F6" s="397">
        <f t="shared" ref="F6:F11" si="0">E6/D6</f>
        <v>1580897.7616004108</v>
      </c>
    </row>
    <row r="7" spans="1:6" ht="27.75" customHeight="1" x14ac:dyDescent="0.25">
      <c r="A7" s="716"/>
      <c r="B7" s="398">
        <v>3</v>
      </c>
      <c r="C7" s="328" t="s">
        <v>449</v>
      </c>
      <c r="D7" s="329">
        <f>'Anexa 9'!$D$8</f>
        <v>764</v>
      </c>
      <c r="E7" s="399">
        <f>'Anexa 9'!$E$8</f>
        <v>1614290714.0586009</v>
      </c>
      <c r="F7" s="400">
        <f t="shared" si="0"/>
        <v>2112945.9608096872</v>
      </c>
    </row>
    <row r="8" spans="1:6" ht="27.75" customHeight="1" x14ac:dyDescent="0.25">
      <c r="A8" s="716"/>
      <c r="B8" s="395">
        <v>4</v>
      </c>
      <c r="C8" s="324" t="s">
        <v>450</v>
      </c>
      <c r="D8" s="325">
        <f>'Anexa 6'!$C$184</f>
        <v>4190</v>
      </c>
      <c r="E8" s="396">
        <f>'Anexa 6'!$D$184</f>
        <v>1092167619.4099998</v>
      </c>
      <c r="F8" s="397">
        <f t="shared" si="0"/>
        <v>260660.52969212408</v>
      </c>
    </row>
    <row r="9" spans="1:6" ht="27.75" customHeight="1" x14ac:dyDescent="0.25">
      <c r="A9" s="716"/>
      <c r="B9" s="398">
        <v>5</v>
      </c>
      <c r="C9" s="328" t="s">
        <v>451</v>
      </c>
      <c r="D9" s="329">
        <f>'Anexa 9'!$D$9</f>
        <v>73</v>
      </c>
      <c r="E9" s="399">
        <f>'Anexa 9'!$E$9</f>
        <v>13347302.172500003</v>
      </c>
      <c r="F9" s="400">
        <f t="shared" si="0"/>
        <v>182839.75578767128</v>
      </c>
    </row>
    <row r="10" spans="1:6" ht="27.75" customHeight="1" thickBot="1" x14ac:dyDescent="0.3">
      <c r="A10" s="401" t="s">
        <v>452</v>
      </c>
      <c r="B10" s="402">
        <v>6</v>
      </c>
      <c r="C10" s="403" t="s">
        <v>434</v>
      </c>
      <c r="D10" s="332">
        <f>'Anexa 7'!C86-28</f>
        <v>476</v>
      </c>
      <c r="E10" s="404">
        <f>'Anexa 7'!D86-403711962.5</f>
        <v>407759566.26999986</v>
      </c>
      <c r="F10" s="405">
        <f t="shared" si="0"/>
        <v>856637.74426470557</v>
      </c>
    </row>
    <row r="11" spans="1:6" ht="15.75" thickBot="1" x14ac:dyDescent="0.3">
      <c r="A11" s="717" t="s">
        <v>1</v>
      </c>
      <c r="B11" s="718"/>
      <c r="C11" s="719"/>
      <c r="D11" s="459">
        <f>SUM(D5:D10)</f>
        <v>9404</v>
      </c>
      <c r="E11" s="460">
        <f>SUM(E5:E10)</f>
        <v>9295446074.3911037</v>
      </c>
      <c r="F11" s="461">
        <f t="shared" si="0"/>
        <v>988456.62211730157</v>
      </c>
    </row>
    <row r="12" spans="1:6" x14ac:dyDescent="0.25">
      <c r="C12" s="406"/>
    </row>
    <row r="14" spans="1:6" ht="15.75" thickBot="1" x14ac:dyDescent="0.3"/>
    <row r="15" spans="1:6" x14ac:dyDescent="0.25">
      <c r="C15" s="720" t="s">
        <v>504</v>
      </c>
      <c r="D15" s="722" t="s">
        <v>428</v>
      </c>
      <c r="E15" s="724" t="s">
        <v>446</v>
      </c>
      <c r="F15" s="713" t="s">
        <v>502</v>
      </c>
    </row>
    <row r="16" spans="1:6" x14ac:dyDescent="0.25">
      <c r="C16" s="721"/>
      <c r="D16" s="723"/>
      <c r="E16" s="725"/>
      <c r="F16" s="726"/>
    </row>
    <row r="17" spans="3:6" x14ac:dyDescent="0.25">
      <c r="C17" s="407" t="s">
        <v>313</v>
      </c>
      <c r="D17" s="325">
        <f>'Anexa 5'!C159+'Anexa 6'!C187+'Anexa 7'!C89+'Anexa 8'!C13+836</f>
        <v>6785</v>
      </c>
      <c r="E17" s="408">
        <f>'Anexa 5'!D159+'Anexa 6'!D187+'Anexa 7'!D89+'Anexa 8'!D13+1624642816.23</f>
        <v>3640237218.96</v>
      </c>
      <c r="F17" s="397">
        <f>E17/D17</f>
        <v>536512.48621370667</v>
      </c>
    </row>
    <row r="18" spans="3:6" x14ac:dyDescent="0.25">
      <c r="C18" s="409" t="s">
        <v>314</v>
      </c>
      <c r="D18" s="329">
        <f>'Anexa 5'!C160+'Anexa 6'!C188+'Anexa 7'!C90</f>
        <v>1373</v>
      </c>
      <c r="E18" s="331">
        <f>'Anexa 5'!D160+'Anexa 6'!D188+'Anexa 7'!D90</f>
        <v>4637387376.8899984</v>
      </c>
      <c r="F18" s="400">
        <f t="shared" ref="F18:F19" si="1">E18/D18</f>
        <v>3377558.1769045875</v>
      </c>
    </row>
    <row r="19" spans="3:6" ht="15.75" thickBot="1" x14ac:dyDescent="0.3">
      <c r="C19" s="410" t="s">
        <v>315</v>
      </c>
      <c r="D19" s="411">
        <f>'Anexa 5'!C161+'Anexa 6'!C189+'Anexa 7'!C91+'Anexa 8'!C15-28+1</f>
        <v>1246</v>
      </c>
      <c r="E19" s="412">
        <f>'Anexa 5'!D161+'Anexa 6'!D189+'Anexa 7'!D91+'Anexa 8'!D15-403711962.5+2995200</f>
        <v>1017821478.5400002</v>
      </c>
      <c r="F19" s="413">
        <f t="shared" si="1"/>
        <v>816871.17057784926</v>
      </c>
    </row>
  </sheetData>
  <mergeCells count="13">
    <mergeCell ref="A1:E1"/>
    <mergeCell ref="A2:A3"/>
    <mergeCell ref="B2:B3"/>
    <mergeCell ref="C2:C3"/>
    <mergeCell ref="D2:D3"/>
    <mergeCell ref="E2:E3"/>
    <mergeCell ref="F2:F3"/>
    <mergeCell ref="A5:A9"/>
    <mergeCell ref="A11:C11"/>
    <mergeCell ref="C15:C16"/>
    <mergeCell ref="D15:D16"/>
    <mergeCell ref="E15:E16"/>
    <mergeCell ref="F15:F16"/>
  </mergeCells>
  <printOptions horizontalCentered="1"/>
  <pageMargins left="0.98425196850393704" right="0.39370078740157483" top="0.39370078740157483" bottom="0.39370078740157483" header="0" footer="0"/>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J22"/>
  <sheetViews>
    <sheetView view="pageBreakPreview" topLeftCell="A7" zoomScaleNormal="55" zoomScaleSheetLayoutView="100" workbookViewId="0">
      <selection activeCell="F10" sqref="F10"/>
    </sheetView>
  </sheetViews>
  <sheetFormatPr defaultRowHeight="12.75" x14ac:dyDescent="0.2"/>
  <cols>
    <col min="1" max="1" width="7.42578125" style="1" customWidth="1"/>
    <col min="2" max="2" width="67.28515625" style="1" customWidth="1"/>
    <col min="3" max="3" width="13.85546875" style="1" customWidth="1"/>
    <col min="4" max="5" width="8.85546875" style="1"/>
    <col min="6" max="6" width="36" style="1" customWidth="1"/>
    <col min="7" max="256" width="8.85546875" style="1"/>
    <col min="257" max="257" width="7.42578125" style="1" customWidth="1"/>
    <col min="258" max="258" width="67.28515625" style="1" customWidth="1"/>
    <col min="259" max="259" width="13.85546875" style="1" customWidth="1"/>
    <col min="260" max="512" width="8.85546875" style="1"/>
    <col min="513" max="513" width="7.42578125" style="1" customWidth="1"/>
    <col min="514" max="514" width="67.28515625" style="1" customWidth="1"/>
    <col min="515" max="515" width="13.85546875" style="1" customWidth="1"/>
    <col min="516" max="768" width="8.85546875" style="1"/>
    <col min="769" max="769" width="7.42578125" style="1" customWidth="1"/>
    <col min="770" max="770" width="67.28515625" style="1" customWidth="1"/>
    <col min="771" max="771" width="13.85546875" style="1" customWidth="1"/>
    <col min="772" max="1024" width="8.85546875" style="1"/>
    <col min="1025" max="1025" width="7.42578125" style="1" customWidth="1"/>
    <col min="1026" max="1026" width="67.28515625" style="1" customWidth="1"/>
    <col min="1027" max="1027" width="13.85546875" style="1" customWidth="1"/>
    <col min="1028" max="1280" width="8.85546875" style="1"/>
    <col min="1281" max="1281" width="7.42578125" style="1" customWidth="1"/>
    <col min="1282" max="1282" width="67.28515625" style="1" customWidth="1"/>
    <col min="1283" max="1283" width="13.85546875" style="1" customWidth="1"/>
    <col min="1284" max="1536" width="8.85546875" style="1"/>
    <col min="1537" max="1537" width="7.42578125" style="1" customWidth="1"/>
    <col min="1538" max="1538" width="67.28515625" style="1" customWidth="1"/>
    <col min="1539" max="1539" width="13.85546875" style="1" customWidth="1"/>
    <col min="1540" max="1792" width="8.85546875" style="1"/>
    <col min="1793" max="1793" width="7.42578125" style="1" customWidth="1"/>
    <col min="1794" max="1794" width="67.28515625" style="1" customWidth="1"/>
    <col min="1795" max="1795" width="13.85546875" style="1" customWidth="1"/>
    <col min="1796" max="2048" width="8.85546875" style="1"/>
    <col min="2049" max="2049" width="7.42578125" style="1" customWidth="1"/>
    <col min="2050" max="2050" width="67.28515625" style="1" customWidth="1"/>
    <col min="2051" max="2051" width="13.85546875" style="1" customWidth="1"/>
    <col min="2052" max="2304" width="8.85546875" style="1"/>
    <col min="2305" max="2305" width="7.42578125" style="1" customWidth="1"/>
    <col min="2306" max="2306" width="67.28515625" style="1" customWidth="1"/>
    <col min="2307" max="2307" width="13.85546875" style="1" customWidth="1"/>
    <col min="2308" max="2560" width="8.85546875" style="1"/>
    <col min="2561" max="2561" width="7.42578125" style="1" customWidth="1"/>
    <col min="2562" max="2562" width="67.28515625" style="1" customWidth="1"/>
    <col min="2563" max="2563" width="13.85546875" style="1" customWidth="1"/>
    <col min="2564" max="2816" width="8.85546875" style="1"/>
    <col min="2817" max="2817" width="7.42578125" style="1" customWidth="1"/>
    <col min="2818" max="2818" width="67.28515625" style="1" customWidth="1"/>
    <col min="2819" max="2819" width="13.85546875" style="1" customWidth="1"/>
    <col min="2820" max="3072" width="8.85546875" style="1"/>
    <col min="3073" max="3073" width="7.42578125" style="1" customWidth="1"/>
    <col min="3074" max="3074" width="67.28515625" style="1" customWidth="1"/>
    <col min="3075" max="3075" width="13.85546875" style="1" customWidth="1"/>
    <col min="3076" max="3328" width="8.85546875" style="1"/>
    <col min="3329" max="3329" width="7.42578125" style="1" customWidth="1"/>
    <col min="3330" max="3330" width="67.28515625" style="1" customWidth="1"/>
    <col min="3331" max="3331" width="13.85546875" style="1" customWidth="1"/>
    <col min="3332" max="3584" width="8.85546875" style="1"/>
    <col min="3585" max="3585" width="7.42578125" style="1" customWidth="1"/>
    <col min="3586" max="3586" width="67.28515625" style="1" customWidth="1"/>
    <col min="3587" max="3587" width="13.85546875" style="1" customWidth="1"/>
    <col min="3588" max="3840" width="8.85546875" style="1"/>
    <col min="3841" max="3841" width="7.42578125" style="1" customWidth="1"/>
    <col min="3842" max="3842" width="67.28515625" style="1" customWidth="1"/>
    <col min="3843" max="3843" width="13.85546875" style="1" customWidth="1"/>
    <col min="3844" max="4096" width="8.85546875" style="1"/>
    <col min="4097" max="4097" width="7.42578125" style="1" customWidth="1"/>
    <col min="4098" max="4098" width="67.28515625" style="1" customWidth="1"/>
    <col min="4099" max="4099" width="13.85546875" style="1" customWidth="1"/>
    <col min="4100" max="4352" width="8.85546875" style="1"/>
    <col min="4353" max="4353" width="7.42578125" style="1" customWidth="1"/>
    <col min="4354" max="4354" width="67.28515625" style="1" customWidth="1"/>
    <col min="4355" max="4355" width="13.85546875" style="1" customWidth="1"/>
    <col min="4356" max="4608" width="8.85546875" style="1"/>
    <col min="4609" max="4609" width="7.42578125" style="1" customWidth="1"/>
    <col min="4610" max="4610" width="67.28515625" style="1" customWidth="1"/>
    <col min="4611" max="4611" width="13.85546875" style="1" customWidth="1"/>
    <col min="4612" max="4864" width="8.85546875" style="1"/>
    <col min="4865" max="4865" width="7.42578125" style="1" customWidth="1"/>
    <col min="4866" max="4866" width="67.28515625" style="1" customWidth="1"/>
    <col min="4867" max="4867" width="13.85546875" style="1" customWidth="1"/>
    <col min="4868" max="5120" width="8.85546875" style="1"/>
    <col min="5121" max="5121" width="7.42578125" style="1" customWidth="1"/>
    <col min="5122" max="5122" width="67.28515625" style="1" customWidth="1"/>
    <col min="5123" max="5123" width="13.85546875" style="1" customWidth="1"/>
    <col min="5124" max="5376" width="8.85546875" style="1"/>
    <col min="5377" max="5377" width="7.42578125" style="1" customWidth="1"/>
    <col min="5378" max="5378" width="67.28515625" style="1" customWidth="1"/>
    <col min="5379" max="5379" width="13.85546875" style="1" customWidth="1"/>
    <col min="5380" max="5632" width="8.85546875" style="1"/>
    <col min="5633" max="5633" width="7.42578125" style="1" customWidth="1"/>
    <col min="5634" max="5634" width="67.28515625" style="1" customWidth="1"/>
    <col min="5635" max="5635" width="13.85546875" style="1" customWidth="1"/>
    <col min="5636" max="5888" width="8.85546875" style="1"/>
    <col min="5889" max="5889" width="7.42578125" style="1" customWidth="1"/>
    <col min="5890" max="5890" width="67.28515625" style="1" customWidth="1"/>
    <col min="5891" max="5891" width="13.85546875" style="1" customWidth="1"/>
    <col min="5892" max="6144" width="8.85546875" style="1"/>
    <col min="6145" max="6145" width="7.42578125" style="1" customWidth="1"/>
    <col min="6146" max="6146" width="67.28515625" style="1" customWidth="1"/>
    <col min="6147" max="6147" width="13.85546875" style="1" customWidth="1"/>
    <col min="6148" max="6400" width="8.85546875" style="1"/>
    <col min="6401" max="6401" width="7.42578125" style="1" customWidth="1"/>
    <col min="6402" max="6402" width="67.28515625" style="1" customWidth="1"/>
    <col min="6403" max="6403" width="13.85546875" style="1" customWidth="1"/>
    <col min="6404" max="6656" width="8.85546875" style="1"/>
    <col min="6657" max="6657" width="7.42578125" style="1" customWidth="1"/>
    <col min="6658" max="6658" width="67.28515625" style="1" customWidth="1"/>
    <col min="6659" max="6659" width="13.85546875" style="1" customWidth="1"/>
    <col min="6660" max="6912" width="8.85546875" style="1"/>
    <col min="6913" max="6913" width="7.42578125" style="1" customWidth="1"/>
    <col min="6914" max="6914" width="67.28515625" style="1" customWidth="1"/>
    <col min="6915" max="6915" width="13.85546875" style="1" customWidth="1"/>
    <col min="6916" max="7168" width="8.85546875" style="1"/>
    <col min="7169" max="7169" width="7.42578125" style="1" customWidth="1"/>
    <col min="7170" max="7170" width="67.28515625" style="1" customWidth="1"/>
    <col min="7171" max="7171" width="13.85546875" style="1" customWidth="1"/>
    <col min="7172" max="7424" width="8.85546875" style="1"/>
    <col min="7425" max="7425" width="7.42578125" style="1" customWidth="1"/>
    <col min="7426" max="7426" width="67.28515625" style="1" customWidth="1"/>
    <col min="7427" max="7427" width="13.85546875" style="1" customWidth="1"/>
    <col min="7428" max="7680" width="8.85546875" style="1"/>
    <col min="7681" max="7681" width="7.42578125" style="1" customWidth="1"/>
    <col min="7682" max="7682" width="67.28515625" style="1" customWidth="1"/>
    <col min="7683" max="7683" width="13.85546875" style="1" customWidth="1"/>
    <col min="7684" max="7936" width="8.85546875" style="1"/>
    <col min="7937" max="7937" width="7.42578125" style="1" customWidth="1"/>
    <col min="7938" max="7938" width="67.28515625" style="1" customWidth="1"/>
    <col min="7939" max="7939" width="13.85546875" style="1" customWidth="1"/>
    <col min="7940" max="8192" width="8.85546875" style="1"/>
    <col min="8193" max="8193" width="7.42578125" style="1" customWidth="1"/>
    <col min="8194" max="8194" width="67.28515625" style="1" customWidth="1"/>
    <col min="8195" max="8195" width="13.85546875" style="1" customWidth="1"/>
    <col min="8196" max="8448" width="8.85546875" style="1"/>
    <col min="8449" max="8449" width="7.42578125" style="1" customWidth="1"/>
    <col min="8450" max="8450" width="67.28515625" style="1" customWidth="1"/>
    <col min="8451" max="8451" width="13.85546875" style="1" customWidth="1"/>
    <col min="8452" max="8704" width="8.85546875" style="1"/>
    <col min="8705" max="8705" width="7.42578125" style="1" customWidth="1"/>
    <col min="8706" max="8706" width="67.28515625" style="1" customWidth="1"/>
    <col min="8707" max="8707" width="13.85546875" style="1" customWidth="1"/>
    <col min="8708" max="8960" width="8.85546875" style="1"/>
    <col min="8961" max="8961" width="7.42578125" style="1" customWidth="1"/>
    <col min="8962" max="8962" width="67.28515625" style="1" customWidth="1"/>
    <col min="8963" max="8963" width="13.85546875" style="1" customWidth="1"/>
    <col min="8964" max="9216" width="8.85546875" style="1"/>
    <col min="9217" max="9217" width="7.42578125" style="1" customWidth="1"/>
    <col min="9218" max="9218" width="67.28515625" style="1" customWidth="1"/>
    <col min="9219" max="9219" width="13.85546875" style="1" customWidth="1"/>
    <col min="9220" max="9472" width="8.85546875" style="1"/>
    <col min="9473" max="9473" width="7.42578125" style="1" customWidth="1"/>
    <col min="9474" max="9474" width="67.28515625" style="1" customWidth="1"/>
    <col min="9475" max="9475" width="13.85546875" style="1" customWidth="1"/>
    <col min="9476" max="9728" width="8.85546875" style="1"/>
    <col min="9729" max="9729" width="7.42578125" style="1" customWidth="1"/>
    <col min="9730" max="9730" width="67.28515625" style="1" customWidth="1"/>
    <col min="9731" max="9731" width="13.85546875" style="1" customWidth="1"/>
    <col min="9732" max="9984" width="8.85546875" style="1"/>
    <col min="9985" max="9985" width="7.42578125" style="1" customWidth="1"/>
    <col min="9986" max="9986" width="67.28515625" style="1" customWidth="1"/>
    <col min="9987" max="9987" width="13.85546875" style="1" customWidth="1"/>
    <col min="9988" max="10240" width="8.85546875" style="1"/>
    <col min="10241" max="10241" width="7.42578125" style="1" customWidth="1"/>
    <col min="10242" max="10242" width="67.28515625" style="1" customWidth="1"/>
    <col min="10243" max="10243" width="13.85546875" style="1" customWidth="1"/>
    <col min="10244" max="10496" width="8.85546875" style="1"/>
    <col min="10497" max="10497" width="7.42578125" style="1" customWidth="1"/>
    <col min="10498" max="10498" width="67.28515625" style="1" customWidth="1"/>
    <col min="10499" max="10499" width="13.85546875" style="1" customWidth="1"/>
    <col min="10500" max="10752" width="8.85546875" style="1"/>
    <col min="10753" max="10753" width="7.42578125" style="1" customWidth="1"/>
    <col min="10754" max="10754" width="67.28515625" style="1" customWidth="1"/>
    <col min="10755" max="10755" width="13.85546875" style="1" customWidth="1"/>
    <col min="10756" max="11008" width="8.85546875" style="1"/>
    <col min="11009" max="11009" width="7.42578125" style="1" customWidth="1"/>
    <col min="11010" max="11010" width="67.28515625" style="1" customWidth="1"/>
    <col min="11011" max="11011" width="13.85546875" style="1" customWidth="1"/>
    <col min="11012" max="11264" width="8.85546875" style="1"/>
    <col min="11265" max="11265" width="7.42578125" style="1" customWidth="1"/>
    <col min="11266" max="11266" width="67.28515625" style="1" customWidth="1"/>
    <col min="11267" max="11267" width="13.85546875" style="1" customWidth="1"/>
    <col min="11268" max="11520" width="8.85546875" style="1"/>
    <col min="11521" max="11521" width="7.42578125" style="1" customWidth="1"/>
    <col min="11522" max="11522" width="67.28515625" style="1" customWidth="1"/>
    <col min="11523" max="11523" width="13.85546875" style="1" customWidth="1"/>
    <col min="11524" max="11776" width="8.85546875" style="1"/>
    <col min="11777" max="11777" width="7.42578125" style="1" customWidth="1"/>
    <col min="11778" max="11778" width="67.28515625" style="1" customWidth="1"/>
    <col min="11779" max="11779" width="13.85546875" style="1" customWidth="1"/>
    <col min="11780" max="12032" width="8.85546875" style="1"/>
    <col min="12033" max="12033" width="7.42578125" style="1" customWidth="1"/>
    <col min="12034" max="12034" width="67.28515625" style="1" customWidth="1"/>
    <col min="12035" max="12035" width="13.85546875" style="1" customWidth="1"/>
    <col min="12036" max="12288" width="8.85546875" style="1"/>
    <col min="12289" max="12289" width="7.42578125" style="1" customWidth="1"/>
    <col min="12290" max="12290" width="67.28515625" style="1" customWidth="1"/>
    <col min="12291" max="12291" width="13.85546875" style="1" customWidth="1"/>
    <col min="12292" max="12544" width="8.85546875" style="1"/>
    <col min="12545" max="12545" width="7.42578125" style="1" customWidth="1"/>
    <col min="12546" max="12546" width="67.28515625" style="1" customWidth="1"/>
    <col min="12547" max="12547" width="13.85546875" style="1" customWidth="1"/>
    <col min="12548" max="12800" width="8.85546875" style="1"/>
    <col min="12801" max="12801" width="7.42578125" style="1" customWidth="1"/>
    <col min="12802" max="12802" width="67.28515625" style="1" customWidth="1"/>
    <col min="12803" max="12803" width="13.85546875" style="1" customWidth="1"/>
    <col min="12804" max="13056" width="8.85546875" style="1"/>
    <col min="13057" max="13057" width="7.42578125" style="1" customWidth="1"/>
    <col min="13058" max="13058" width="67.28515625" style="1" customWidth="1"/>
    <col min="13059" max="13059" width="13.85546875" style="1" customWidth="1"/>
    <col min="13060" max="13312" width="8.85546875" style="1"/>
    <col min="13313" max="13313" width="7.42578125" style="1" customWidth="1"/>
    <col min="13314" max="13314" width="67.28515625" style="1" customWidth="1"/>
    <col min="13315" max="13315" width="13.85546875" style="1" customWidth="1"/>
    <col min="13316" max="13568" width="8.85546875" style="1"/>
    <col min="13569" max="13569" width="7.42578125" style="1" customWidth="1"/>
    <col min="13570" max="13570" width="67.28515625" style="1" customWidth="1"/>
    <col min="13571" max="13571" width="13.85546875" style="1" customWidth="1"/>
    <col min="13572" max="13824" width="8.85546875" style="1"/>
    <col min="13825" max="13825" width="7.42578125" style="1" customWidth="1"/>
    <col min="13826" max="13826" width="67.28515625" style="1" customWidth="1"/>
    <col min="13827" max="13827" width="13.85546875" style="1" customWidth="1"/>
    <col min="13828" max="14080" width="8.85546875" style="1"/>
    <col min="14081" max="14081" width="7.42578125" style="1" customWidth="1"/>
    <col min="14082" max="14082" width="67.28515625" style="1" customWidth="1"/>
    <col min="14083" max="14083" width="13.85546875" style="1" customWidth="1"/>
    <col min="14084" max="14336" width="8.85546875" style="1"/>
    <col min="14337" max="14337" width="7.42578125" style="1" customWidth="1"/>
    <col min="14338" max="14338" width="67.28515625" style="1" customWidth="1"/>
    <col min="14339" max="14339" width="13.85546875" style="1" customWidth="1"/>
    <col min="14340" max="14592" width="8.85546875" style="1"/>
    <col min="14593" max="14593" width="7.42578125" style="1" customWidth="1"/>
    <col min="14594" max="14594" width="67.28515625" style="1" customWidth="1"/>
    <col min="14595" max="14595" width="13.85546875" style="1" customWidth="1"/>
    <col min="14596" max="14848" width="8.85546875" style="1"/>
    <col min="14849" max="14849" width="7.42578125" style="1" customWidth="1"/>
    <col min="14850" max="14850" width="67.28515625" style="1" customWidth="1"/>
    <col min="14851" max="14851" width="13.85546875" style="1" customWidth="1"/>
    <col min="14852" max="15104" width="8.85546875" style="1"/>
    <col min="15105" max="15105" width="7.42578125" style="1" customWidth="1"/>
    <col min="15106" max="15106" width="67.28515625" style="1" customWidth="1"/>
    <col min="15107" max="15107" width="13.85546875" style="1" customWidth="1"/>
    <col min="15108" max="15360" width="8.85546875" style="1"/>
    <col min="15361" max="15361" width="7.42578125" style="1" customWidth="1"/>
    <col min="15362" max="15362" width="67.28515625" style="1" customWidth="1"/>
    <col min="15363" max="15363" width="13.85546875" style="1" customWidth="1"/>
    <col min="15364" max="15616" width="8.85546875" style="1"/>
    <col min="15617" max="15617" width="7.42578125" style="1" customWidth="1"/>
    <col min="15618" max="15618" width="67.28515625" style="1" customWidth="1"/>
    <col min="15619" max="15619" width="13.85546875" style="1" customWidth="1"/>
    <col min="15620" max="15872" width="8.85546875" style="1"/>
    <col min="15873" max="15873" width="7.42578125" style="1" customWidth="1"/>
    <col min="15874" max="15874" width="67.28515625" style="1" customWidth="1"/>
    <col min="15875" max="15875" width="13.85546875" style="1" customWidth="1"/>
    <col min="15876" max="16128" width="8.85546875" style="1"/>
    <col min="16129" max="16129" width="7.42578125" style="1" customWidth="1"/>
    <col min="16130" max="16130" width="67.28515625" style="1" customWidth="1"/>
    <col min="16131" max="16131" width="13.85546875" style="1" customWidth="1"/>
    <col min="16132" max="16384" width="8.85546875" style="1"/>
  </cols>
  <sheetData>
    <row r="1" spans="1:10" s="8" customFormat="1" ht="16.5" customHeight="1" x14ac:dyDescent="0.2">
      <c r="A1" s="14"/>
      <c r="B1" s="604" t="s">
        <v>38</v>
      </c>
      <c r="C1" s="604"/>
      <c r="D1" s="14"/>
      <c r="E1" s="1"/>
      <c r="F1" s="1"/>
      <c r="G1" s="14"/>
      <c r="H1" s="13"/>
      <c r="I1" s="601"/>
      <c r="J1" s="601"/>
    </row>
    <row r="2" spans="1:10" s="8" customFormat="1" ht="16.5" customHeight="1" x14ac:dyDescent="0.2">
      <c r="A2" s="605" t="s">
        <v>39</v>
      </c>
      <c r="B2" s="605"/>
      <c r="C2" s="605"/>
      <c r="D2" s="12"/>
      <c r="E2" s="12"/>
      <c r="F2" s="12"/>
      <c r="G2" s="11"/>
      <c r="H2" s="11"/>
      <c r="I2" s="11"/>
      <c r="J2" s="9"/>
    </row>
    <row r="3" spans="1:10" s="8" customFormat="1" ht="16.5" customHeight="1" x14ac:dyDescent="0.2">
      <c r="A3" s="605" t="s">
        <v>613</v>
      </c>
      <c r="B3" s="605"/>
      <c r="C3" s="605"/>
      <c r="D3" s="12"/>
      <c r="E3" s="12"/>
      <c r="F3" s="12"/>
      <c r="G3" s="11"/>
      <c r="H3" s="11"/>
      <c r="I3" s="11"/>
      <c r="J3" s="9"/>
    </row>
    <row r="4" spans="1:10" s="8" customFormat="1" ht="16.5" customHeight="1" thickBot="1" x14ac:dyDescent="0.25">
      <c r="A4" s="20"/>
      <c r="B4" s="10"/>
      <c r="C4" s="10"/>
      <c r="D4" s="10"/>
      <c r="E4" s="10"/>
      <c r="F4" s="10"/>
      <c r="G4" s="10"/>
      <c r="H4" s="10"/>
      <c r="I4" s="10"/>
      <c r="J4" s="9"/>
    </row>
    <row r="5" spans="1:10" s="6" customFormat="1" ht="33" customHeight="1" thickBot="1" x14ac:dyDescent="0.3">
      <c r="A5" s="26" t="s">
        <v>36</v>
      </c>
      <c r="B5" s="27" t="s">
        <v>40</v>
      </c>
      <c r="C5" s="28" t="s">
        <v>41</v>
      </c>
      <c r="D5" s="7"/>
      <c r="E5" s="7"/>
    </row>
    <row r="6" spans="1:10" s="4" customFormat="1" ht="16.5" customHeight="1" x14ac:dyDescent="0.25">
      <c r="A6" s="509">
        <v>1</v>
      </c>
      <c r="B6" s="510" t="s">
        <v>42</v>
      </c>
      <c r="C6" s="509">
        <v>17</v>
      </c>
      <c r="F6" s="21"/>
      <c r="G6" s="22"/>
    </row>
    <row r="7" spans="1:10" s="4" customFormat="1" ht="16.5" customHeight="1" x14ac:dyDescent="0.25">
      <c r="A7" s="513">
        <v>2</v>
      </c>
      <c r="B7" s="514" t="s">
        <v>508</v>
      </c>
      <c r="C7" s="513">
        <v>211</v>
      </c>
      <c r="F7" s="21"/>
      <c r="G7" s="24"/>
    </row>
    <row r="8" spans="1:10" s="4" customFormat="1" ht="16.5" customHeight="1" x14ac:dyDescent="0.25">
      <c r="A8" s="511">
        <v>3</v>
      </c>
      <c r="B8" s="512" t="s">
        <v>43</v>
      </c>
      <c r="C8" s="511">
        <v>17</v>
      </c>
      <c r="F8" s="21"/>
      <c r="G8" s="25"/>
    </row>
    <row r="9" spans="1:10" s="4" customFormat="1" ht="16.5" customHeight="1" x14ac:dyDescent="0.25">
      <c r="A9" s="513">
        <v>4</v>
      </c>
      <c r="B9" s="514" t="s">
        <v>44</v>
      </c>
      <c r="C9" s="513">
        <v>54</v>
      </c>
      <c r="F9" s="21"/>
      <c r="G9" s="24"/>
    </row>
    <row r="10" spans="1:10" s="4" customFormat="1" ht="16.5" customHeight="1" x14ac:dyDescent="0.25">
      <c r="A10" s="509">
        <v>5</v>
      </c>
      <c r="B10" s="512" t="s">
        <v>45</v>
      </c>
      <c r="C10" s="511">
        <v>292</v>
      </c>
      <c r="F10" s="21"/>
      <c r="G10" s="24"/>
    </row>
    <row r="11" spans="1:10" s="4" customFormat="1" ht="16.5" customHeight="1" x14ac:dyDescent="0.25">
      <c r="A11" s="23">
        <v>6</v>
      </c>
      <c r="B11" s="514" t="s">
        <v>509</v>
      </c>
      <c r="C11" s="513">
        <v>64</v>
      </c>
      <c r="F11" s="21"/>
      <c r="G11" s="24"/>
    </row>
    <row r="12" spans="1:10" s="4" customFormat="1" ht="16.5" customHeight="1" x14ac:dyDescent="0.25">
      <c r="A12" s="509">
        <v>7</v>
      </c>
      <c r="B12" s="512" t="s">
        <v>46</v>
      </c>
      <c r="C12" s="511">
        <v>578</v>
      </c>
      <c r="F12" s="21"/>
      <c r="G12" s="24"/>
    </row>
    <row r="13" spans="1:10" s="4" customFormat="1" ht="16.5" customHeight="1" thickBot="1" x14ac:dyDescent="0.3">
      <c r="A13" s="513">
        <v>8</v>
      </c>
      <c r="B13" s="514" t="s">
        <v>659</v>
      </c>
      <c r="C13" s="513">
        <v>433</v>
      </c>
      <c r="F13" s="21"/>
      <c r="G13" s="24"/>
    </row>
    <row r="14" spans="1:10" ht="20.25" customHeight="1" thickBot="1" x14ac:dyDescent="0.3">
      <c r="A14" s="606" t="s">
        <v>1</v>
      </c>
      <c r="B14" s="607"/>
      <c r="C14" s="29">
        <v>1666</v>
      </c>
      <c r="F14" s="21"/>
      <c r="G14" s="25"/>
    </row>
    <row r="15" spans="1:10" ht="15" x14ac:dyDescent="0.25">
      <c r="F15" s="21"/>
      <c r="G15" s="24"/>
    </row>
    <row r="16" spans="1:10" ht="15" x14ac:dyDescent="0.25">
      <c r="F16" s="21"/>
      <c r="G16" s="25"/>
    </row>
    <row r="22" spans="1:10" s="2" customFormat="1" x14ac:dyDescent="0.2">
      <c r="A22" s="1"/>
      <c r="B22" s="3"/>
      <c r="C22" s="1"/>
      <c r="D22" s="1"/>
      <c r="E22" s="1"/>
      <c r="F22" s="1"/>
      <c r="G22" s="1"/>
      <c r="H22" s="1"/>
      <c r="I22" s="1"/>
      <c r="J22" s="1"/>
    </row>
  </sheetData>
  <mergeCells count="5">
    <mergeCell ref="B1:C1"/>
    <mergeCell ref="I1:J1"/>
    <mergeCell ref="A2:C2"/>
    <mergeCell ref="A3:C3"/>
    <mergeCell ref="A14:B14"/>
  </mergeCells>
  <printOptions horizontalCentered="1"/>
  <pageMargins left="0.98425196850393704" right="0.39370078740157483" top="0.39370078740157483" bottom="0.39370078740157483" header="0" footer="0"/>
  <pageSetup paperSize="9" scale="99" fitToHeight="0"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E181"/>
  <sheetViews>
    <sheetView view="pageBreakPreview" zoomScale="80" zoomScaleNormal="85" zoomScaleSheetLayoutView="80" workbookViewId="0">
      <pane ySplit="6" topLeftCell="A157" activePane="bottomLeft" state="frozen"/>
      <selection activeCell="K26" sqref="K26:L27"/>
      <selection pane="bottomLeft" activeCell="C10" sqref="C10:C11"/>
    </sheetView>
  </sheetViews>
  <sheetFormatPr defaultColWidth="4.7109375" defaultRowHeight="12.75" x14ac:dyDescent="0.2"/>
  <cols>
    <col min="1" max="1" width="8.7109375" style="47" customWidth="1"/>
    <col min="2" max="2" width="55.28515625" style="48" customWidth="1"/>
    <col min="3" max="4" width="9.42578125" style="32" customWidth="1"/>
    <col min="5" max="5" width="11.42578125" style="1" customWidth="1"/>
    <col min="6" max="6" width="9.140625" style="1" customWidth="1"/>
    <col min="7" max="7" width="10.28515625" style="1" customWidth="1"/>
    <col min="8" max="254" width="9.140625" style="1" customWidth="1"/>
    <col min="255" max="255" width="4.7109375" style="1"/>
    <col min="256" max="256" width="8.7109375" style="1" customWidth="1"/>
    <col min="257" max="257" width="51.7109375" style="1" customWidth="1"/>
    <col min="258" max="259" width="14.5703125" style="1" customWidth="1"/>
    <col min="260" max="510" width="9.140625" style="1" customWidth="1"/>
    <col min="511" max="511" width="4.7109375" style="1"/>
    <col min="512" max="512" width="8.7109375" style="1" customWidth="1"/>
    <col min="513" max="513" width="51.7109375" style="1" customWidth="1"/>
    <col min="514" max="515" width="14.5703125" style="1" customWidth="1"/>
    <col min="516" max="766" width="9.140625" style="1" customWidth="1"/>
    <col min="767" max="767" width="4.7109375" style="1"/>
    <col min="768" max="768" width="8.7109375" style="1" customWidth="1"/>
    <col min="769" max="769" width="51.7109375" style="1" customWidth="1"/>
    <col min="770" max="771" width="14.5703125" style="1" customWidth="1"/>
    <col min="772" max="1022" width="9.140625" style="1" customWidth="1"/>
    <col min="1023" max="1023" width="4.7109375" style="1"/>
    <col min="1024" max="1024" width="8.7109375" style="1" customWidth="1"/>
    <col min="1025" max="1025" width="51.7109375" style="1" customWidth="1"/>
    <col min="1026" max="1027" width="14.5703125" style="1" customWidth="1"/>
    <col min="1028" max="1278" width="9.140625" style="1" customWidth="1"/>
    <col min="1279" max="1279" width="4.7109375" style="1"/>
    <col min="1280" max="1280" width="8.7109375" style="1" customWidth="1"/>
    <col min="1281" max="1281" width="51.7109375" style="1" customWidth="1"/>
    <col min="1282" max="1283" width="14.5703125" style="1" customWidth="1"/>
    <col min="1284" max="1534" width="9.140625" style="1" customWidth="1"/>
    <col min="1535" max="1535" width="4.7109375" style="1"/>
    <col min="1536" max="1536" width="8.7109375" style="1" customWidth="1"/>
    <col min="1537" max="1537" width="51.7109375" style="1" customWidth="1"/>
    <col min="1538" max="1539" width="14.5703125" style="1" customWidth="1"/>
    <col min="1540" max="1790" width="9.140625" style="1" customWidth="1"/>
    <col min="1791" max="1791" width="4.7109375" style="1"/>
    <col min="1792" max="1792" width="8.7109375" style="1" customWidth="1"/>
    <col min="1793" max="1793" width="51.7109375" style="1" customWidth="1"/>
    <col min="1794" max="1795" width="14.5703125" style="1" customWidth="1"/>
    <col min="1796" max="2046" width="9.140625" style="1" customWidth="1"/>
    <col min="2047" max="2047" width="4.7109375" style="1"/>
    <col min="2048" max="2048" width="8.7109375" style="1" customWidth="1"/>
    <col min="2049" max="2049" width="51.7109375" style="1" customWidth="1"/>
    <col min="2050" max="2051" width="14.5703125" style="1" customWidth="1"/>
    <col min="2052" max="2302" width="9.140625" style="1" customWidth="1"/>
    <col min="2303" max="2303" width="4.7109375" style="1"/>
    <col min="2304" max="2304" width="8.7109375" style="1" customWidth="1"/>
    <col min="2305" max="2305" width="51.7109375" style="1" customWidth="1"/>
    <col min="2306" max="2307" width="14.5703125" style="1" customWidth="1"/>
    <col min="2308" max="2558" width="9.140625" style="1" customWidth="1"/>
    <col min="2559" max="2559" width="4.7109375" style="1"/>
    <col min="2560" max="2560" width="8.7109375" style="1" customWidth="1"/>
    <col min="2561" max="2561" width="51.7109375" style="1" customWidth="1"/>
    <col min="2562" max="2563" width="14.5703125" style="1" customWidth="1"/>
    <col min="2564" max="2814" width="9.140625" style="1" customWidth="1"/>
    <col min="2815" max="2815" width="4.7109375" style="1"/>
    <col min="2816" max="2816" width="8.7109375" style="1" customWidth="1"/>
    <col min="2817" max="2817" width="51.7109375" style="1" customWidth="1"/>
    <col min="2818" max="2819" width="14.5703125" style="1" customWidth="1"/>
    <col min="2820" max="3070" width="9.140625" style="1" customWidth="1"/>
    <col min="3071" max="3071" width="4.7109375" style="1"/>
    <col min="3072" max="3072" width="8.7109375" style="1" customWidth="1"/>
    <col min="3073" max="3073" width="51.7109375" style="1" customWidth="1"/>
    <col min="3074" max="3075" width="14.5703125" style="1" customWidth="1"/>
    <col min="3076" max="3326" width="9.140625" style="1" customWidth="1"/>
    <col min="3327" max="3327" width="4.7109375" style="1"/>
    <col min="3328" max="3328" width="8.7109375" style="1" customWidth="1"/>
    <col min="3329" max="3329" width="51.7109375" style="1" customWidth="1"/>
    <col min="3330" max="3331" width="14.5703125" style="1" customWidth="1"/>
    <col min="3332" max="3582" width="9.140625" style="1" customWidth="1"/>
    <col min="3583" max="3583" width="4.7109375" style="1"/>
    <col min="3584" max="3584" width="8.7109375" style="1" customWidth="1"/>
    <col min="3585" max="3585" width="51.7109375" style="1" customWidth="1"/>
    <col min="3586" max="3587" width="14.5703125" style="1" customWidth="1"/>
    <col min="3588" max="3838" width="9.140625" style="1" customWidth="1"/>
    <col min="3839" max="3839" width="4.7109375" style="1"/>
    <col min="3840" max="3840" width="8.7109375" style="1" customWidth="1"/>
    <col min="3841" max="3841" width="51.7109375" style="1" customWidth="1"/>
    <col min="3842" max="3843" width="14.5703125" style="1" customWidth="1"/>
    <col min="3844" max="4094" width="9.140625" style="1" customWidth="1"/>
    <col min="4095" max="4095" width="4.7109375" style="1"/>
    <col min="4096" max="4096" width="8.7109375" style="1" customWidth="1"/>
    <col min="4097" max="4097" width="51.7109375" style="1" customWidth="1"/>
    <col min="4098" max="4099" width="14.5703125" style="1" customWidth="1"/>
    <col min="4100" max="4350" width="9.140625" style="1" customWidth="1"/>
    <col min="4351" max="4351" width="4.7109375" style="1"/>
    <col min="4352" max="4352" width="8.7109375" style="1" customWidth="1"/>
    <col min="4353" max="4353" width="51.7109375" style="1" customWidth="1"/>
    <col min="4354" max="4355" width="14.5703125" style="1" customWidth="1"/>
    <col min="4356" max="4606" width="9.140625" style="1" customWidth="1"/>
    <col min="4607" max="4607" width="4.7109375" style="1"/>
    <col min="4608" max="4608" width="8.7109375" style="1" customWidth="1"/>
    <col min="4609" max="4609" width="51.7109375" style="1" customWidth="1"/>
    <col min="4610" max="4611" width="14.5703125" style="1" customWidth="1"/>
    <col min="4612" max="4862" width="9.140625" style="1" customWidth="1"/>
    <col min="4863" max="4863" width="4.7109375" style="1"/>
    <col min="4864" max="4864" width="8.7109375" style="1" customWidth="1"/>
    <col min="4865" max="4865" width="51.7109375" style="1" customWidth="1"/>
    <col min="4866" max="4867" width="14.5703125" style="1" customWidth="1"/>
    <col min="4868" max="5118" width="9.140625" style="1" customWidth="1"/>
    <col min="5119" max="5119" width="4.7109375" style="1"/>
    <col min="5120" max="5120" width="8.7109375" style="1" customWidth="1"/>
    <col min="5121" max="5121" width="51.7109375" style="1" customWidth="1"/>
    <col min="5122" max="5123" width="14.5703125" style="1" customWidth="1"/>
    <col min="5124" max="5374" width="9.140625" style="1" customWidth="1"/>
    <col min="5375" max="5375" width="4.7109375" style="1"/>
    <col min="5376" max="5376" width="8.7109375" style="1" customWidth="1"/>
    <col min="5377" max="5377" width="51.7109375" style="1" customWidth="1"/>
    <col min="5378" max="5379" width="14.5703125" style="1" customWidth="1"/>
    <col min="5380" max="5630" width="9.140625" style="1" customWidth="1"/>
    <col min="5631" max="5631" width="4.7109375" style="1"/>
    <col min="5632" max="5632" width="8.7109375" style="1" customWidth="1"/>
    <col min="5633" max="5633" width="51.7109375" style="1" customWidth="1"/>
    <col min="5634" max="5635" width="14.5703125" style="1" customWidth="1"/>
    <col min="5636" max="5886" width="9.140625" style="1" customWidth="1"/>
    <col min="5887" max="5887" width="4.7109375" style="1"/>
    <col min="5888" max="5888" width="8.7109375" style="1" customWidth="1"/>
    <col min="5889" max="5889" width="51.7109375" style="1" customWidth="1"/>
    <col min="5890" max="5891" width="14.5703125" style="1" customWidth="1"/>
    <col min="5892" max="6142" width="9.140625" style="1" customWidth="1"/>
    <col min="6143" max="6143" width="4.7109375" style="1"/>
    <col min="6144" max="6144" width="8.7109375" style="1" customWidth="1"/>
    <col min="6145" max="6145" width="51.7109375" style="1" customWidth="1"/>
    <col min="6146" max="6147" width="14.5703125" style="1" customWidth="1"/>
    <col min="6148" max="6398" width="9.140625" style="1" customWidth="1"/>
    <col min="6399" max="6399" width="4.7109375" style="1"/>
    <col min="6400" max="6400" width="8.7109375" style="1" customWidth="1"/>
    <col min="6401" max="6401" width="51.7109375" style="1" customWidth="1"/>
    <col min="6402" max="6403" width="14.5703125" style="1" customWidth="1"/>
    <col min="6404" max="6654" width="9.140625" style="1" customWidth="1"/>
    <col min="6655" max="6655" width="4.7109375" style="1"/>
    <col min="6656" max="6656" width="8.7109375" style="1" customWidth="1"/>
    <col min="6657" max="6657" width="51.7109375" style="1" customWidth="1"/>
    <col min="6658" max="6659" width="14.5703125" style="1" customWidth="1"/>
    <col min="6660" max="6910" width="9.140625" style="1" customWidth="1"/>
    <col min="6911" max="6911" width="4.7109375" style="1"/>
    <col min="6912" max="6912" width="8.7109375" style="1" customWidth="1"/>
    <col min="6913" max="6913" width="51.7109375" style="1" customWidth="1"/>
    <col min="6914" max="6915" width="14.5703125" style="1" customWidth="1"/>
    <col min="6916" max="7166" width="9.140625" style="1" customWidth="1"/>
    <col min="7167" max="7167" width="4.7109375" style="1"/>
    <col min="7168" max="7168" width="8.7109375" style="1" customWidth="1"/>
    <col min="7169" max="7169" width="51.7109375" style="1" customWidth="1"/>
    <col min="7170" max="7171" width="14.5703125" style="1" customWidth="1"/>
    <col min="7172" max="7422" width="9.140625" style="1" customWidth="1"/>
    <col min="7423" max="7423" width="4.7109375" style="1"/>
    <col min="7424" max="7424" width="8.7109375" style="1" customWidth="1"/>
    <col min="7425" max="7425" width="51.7109375" style="1" customWidth="1"/>
    <col min="7426" max="7427" width="14.5703125" style="1" customWidth="1"/>
    <col min="7428" max="7678" width="9.140625" style="1" customWidth="1"/>
    <col min="7679" max="7679" width="4.7109375" style="1"/>
    <col min="7680" max="7680" width="8.7109375" style="1" customWidth="1"/>
    <col min="7681" max="7681" width="51.7109375" style="1" customWidth="1"/>
    <col min="7682" max="7683" width="14.5703125" style="1" customWidth="1"/>
    <col min="7684" max="7934" width="9.140625" style="1" customWidth="1"/>
    <col min="7935" max="7935" width="4.7109375" style="1"/>
    <col min="7936" max="7936" width="8.7109375" style="1" customWidth="1"/>
    <col min="7937" max="7937" width="51.7109375" style="1" customWidth="1"/>
    <col min="7938" max="7939" width="14.5703125" style="1" customWidth="1"/>
    <col min="7940" max="8190" width="9.140625" style="1" customWidth="1"/>
    <col min="8191" max="8191" width="4.7109375" style="1"/>
    <col min="8192" max="8192" width="8.7109375" style="1" customWidth="1"/>
    <col min="8193" max="8193" width="51.7109375" style="1" customWidth="1"/>
    <col min="8194" max="8195" width="14.5703125" style="1" customWidth="1"/>
    <col min="8196" max="8446" width="9.140625" style="1" customWidth="1"/>
    <col min="8447" max="8447" width="4.7109375" style="1"/>
    <col min="8448" max="8448" width="8.7109375" style="1" customWidth="1"/>
    <col min="8449" max="8449" width="51.7109375" style="1" customWidth="1"/>
    <col min="8450" max="8451" width="14.5703125" style="1" customWidth="1"/>
    <col min="8452" max="8702" width="9.140625" style="1" customWidth="1"/>
    <col min="8703" max="8703" width="4.7109375" style="1"/>
    <col min="8704" max="8704" width="8.7109375" style="1" customWidth="1"/>
    <col min="8705" max="8705" width="51.7109375" style="1" customWidth="1"/>
    <col min="8706" max="8707" width="14.5703125" style="1" customWidth="1"/>
    <col min="8708" max="8958" width="9.140625" style="1" customWidth="1"/>
    <col min="8959" max="8959" width="4.7109375" style="1"/>
    <col min="8960" max="8960" width="8.7109375" style="1" customWidth="1"/>
    <col min="8961" max="8961" width="51.7109375" style="1" customWidth="1"/>
    <col min="8962" max="8963" width="14.5703125" style="1" customWidth="1"/>
    <col min="8964" max="9214" width="9.140625" style="1" customWidth="1"/>
    <col min="9215" max="9215" width="4.7109375" style="1"/>
    <col min="9216" max="9216" width="8.7109375" style="1" customWidth="1"/>
    <col min="9217" max="9217" width="51.7109375" style="1" customWidth="1"/>
    <col min="9218" max="9219" width="14.5703125" style="1" customWidth="1"/>
    <col min="9220" max="9470" width="9.140625" style="1" customWidth="1"/>
    <col min="9471" max="9471" width="4.7109375" style="1"/>
    <col min="9472" max="9472" width="8.7109375" style="1" customWidth="1"/>
    <col min="9473" max="9473" width="51.7109375" style="1" customWidth="1"/>
    <col min="9474" max="9475" width="14.5703125" style="1" customWidth="1"/>
    <col min="9476" max="9726" width="9.140625" style="1" customWidth="1"/>
    <col min="9727" max="9727" width="4.7109375" style="1"/>
    <col min="9728" max="9728" width="8.7109375" style="1" customWidth="1"/>
    <col min="9729" max="9729" width="51.7109375" style="1" customWidth="1"/>
    <col min="9730" max="9731" width="14.5703125" style="1" customWidth="1"/>
    <col min="9732" max="9982" width="9.140625" style="1" customWidth="1"/>
    <col min="9983" max="9983" width="4.7109375" style="1"/>
    <col min="9984" max="9984" width="8.7109375" style="1" customWidth="1"/>
    <col min="9985" max="9985" width="51.7109375" style="1" customWidth="1"/>
    <col min="9986" max="9987" width="14.5703125" style="1" customWidth="1"/>
    <col min="9988" max="10238" width="9.140625" style="1" customWidth="1"/>
    <col min="10239" max="10239" width="4.7109375" style="1"/>
    <col min="10240" max="10240" width="8.7109375" style="1" customWidth="1"/>
    <col min="10241" max="10241" width="51.7109375" style="1" customWidth="1"/>
    <col min="10242" max="10243" width="14.5703125" style="1" customWidth="1"/>
    <col min="10244" max="10494" width="9.140625" style="1" customWidth="1"/>
    <col min="10495" max="10495" width="4.7109375" style="1"/>
    <col min="10496" max="10496" width="8.7109375" style="1" customWidth="1"/>
    <col min="10497" max="10497" width="51.7109375" style="1" customWidth="1"/>
    <col min="10498" max="10499" width="14.5703125" style="1" customWidth="1"/>
    <col min="10500" max="10750" width="9.140625" style="1" customWidth="1"/>
    <col min="10751" max="10751" width="4.7109375" style="1"/>
    <col min="10752" max="10752" width="8.7109375" style="1" customWidth="1"/>
    <col min="10753" max="10753" width="51.7109375" style="1" customWidth="1"/>
    <col min="10754" max="10755" width="14.5703125" style="1" customWidth="1"/>
    <col min="10756" max="11006" width="9.140625" style="1" customWidth="1"/>
    <col min="11007" max="11007" width="4.7109375" style="1"/>
    <col min="11008" max="11008" width="8.7109375" style="1" customWidth="1"/>
    <col min="11009" max="11009" width="51.7109375" style="1" customWidth="1"/>
    <col min="11010" max="11011" width="14.5703125" style="1" customWidth="1"/>
    <col min="11012" max="11262" width="9.140625" style="1" customWidth="1"/>
    <col min="11263" max="11263" width="4.7109375" style="1"/>
    <col min="11264" max="11264" width="8.7109375" style="1" customWidth="1"/>
    <col min="11265" max="11265" width="51.7109375" style="1" customWidth="1"/>
    <col min="11266" max="11267" width="14.5703125" style="1" customWidth="1"/>
    <col min="11268" max="11518" width="9.140625" style="1" customWidth="1"/>
    <col min="11519" max="11519" width="4.7109375" style="1"/>
    <col min="11520" max="11520" width="8.7109375" style="1" customWidth="1"/>
    <col min="11521" max="11521" width="51.7109375" style="1" customWidth="1"/>
    <col min="11522" max="11523" width="14.5703125" style="1" customWidth="1"/>
    <col min="11524" max="11774" width="9.140625" style="1" customWidth="1"/>
    <col min="11775" max="11775" width="4.7109375" style="1"/>
    <col min="11776" max="11776" width="8.7109375" style="1" customWidth="1"/>
    <col min="11777" max="11777" width="51.7109375" style="1" customWidth="1"/>
    <col min="11778" max="11779" width="14.5703125" style="1" customWidth="1"/>
    <col min="11780" max="12030" width="9.140625" style="1" customWidth="1"/>
    <col min="12031" max="12031" width="4.7109375" style="1"/>
    <col min="12032" max="12032" width="8.7109375" style="1" customWidth="1"/>
    <col min="12033" max="12033" width="51.7109375" style="1" customWidth="1"/>
    <col min="12034" max="12035" width="14.5703125" style="1" customWidth="1"/>
    <col min="12036" max="12286" width="9.140625" style="1" customWidth="1"/>
    <col min="12287" max="12287" width="4.7109375" style="1"/>
    <col min="12288" max="12288" width="8.7109375" style="1" customWidth="1"/>
    <col min="12289" max="12289" width="51.7109375" style="1" customWidth="1"/>
    <col min="12290" max="12291" width="14.5703125" style="1" customWidth="1"/>
    <col min="12292" max="12542" width="9.140625" style="1" customWidth="1"/>
    <col min="12543" max="12543" width="4.7109375" style="1"/>
    <col min="12544" max="12544" width="8.7109375" style="1" customWidth="1"/>
    <col min="12545" max="12545" width="51.7109375" style="1" customWidth="1"/>
    <col min="12546" max="12547" width="14.5703125" style="1" customWidth="1"/>
    <col min="12548" max="12798" width="9.140625" style="1" customWidth="1"/>
    <col min="12799" max="12799" width="4.7109375" style="1"/>
    <col min="12800" max="12800" width="8.7109375" style="1" customWidth="1"/>
    <col min="12801" max="12801" width="51.7109375" style="1" customWidth="1"/>
    <col min="12802" max="12803" width="14.5703125" style="1" customWidth="1"/>
    <col min="12804" max="13054" width="9.140625" style="1" customWidth="1"/>
    <col min="13055" max="13055" width="4.7109375" style="1"/>
    <col min="13056" max="13056" width="8.7109375" style="1" customWidth="1"/>
    <col min="13057" max="13057" width="51.7109375" style="1" customWidth="1"/>
    <col min="13058" max="13059" width="14.5703125" style="1" customWidth="1"/>
    <col min="13060" max="13310" width="9.140625" style="1" customWidth="1"/>
    <col min="13311" max="13311" width="4.7109375" style="1"/>
    <col min="13312" max="13312" width="8.7109375" style="1" customWidth="1"/>
    <col min="13313" max="13313" width="51.7109375" style="1" customWidth="1"/>
    <col min="13314" max="13315" width="14.5703125" style="1" customWidth="1"/>
    <col min="13316" max="13566" width="9.140625" style="1" customWidth="1"/>
    <col min="13567" max="13567" width="4.7109375" style="1"/>
    <col min="13568" max="13568" width="8.7109375" style="1" customWidth="1"/>
    <col min="13569" max="13569" width="51.7109375" style="1" customWidth="1"/>
    <col min="13570" max="13571" width="14.5703125" style="1" customWidth="1"/>
    <col min="13572" max="13822" width="9.140625" style="1" customWidth="1"/>
    <col min="13823" max="13823" width="4.7109375" style="1"/>
    <col min="13824" max="13824" width="8.7109375" style="1" customWidth="1"/>
    <col min="13825" max="13825" width="51.7109375" style="1" customWidth="1"/>
    <col min="13826" max="13827" width="14.5703125" style="1" customWidth="1"/>
    <col min="13828" max="14078" width="9.140625" style="1" customWidth="1"/>
    <col min="14079" max="14079" width="4.7109375" style="1"/>
    <col min="14080" max="14080" width="8.7109375" style="1" customWidth="1"/>
    <col min="14081" max="14081" width="51.7109375" style="1" customWidth="1"/>
    <col min="14082" max="14083" width="14.5703125" style="1" customWidth="1"/>
    <col min="14084" max="14334" width="9.140625" style="1" customWidth="1"/>
    <col min="14335" max="14335" width="4.7109375" style="1"/>
    <col min="14336" max="14336" width="8.7109375" style="1" customWidth="1"/>
    <col min="14337" max="14337" width="51.7109375" style="1" customWidth="1"/>
    <col min="14338" max="14339" width="14.5703125" style="1" customWidth="1"/>
    <col min="14340" max="14590" width="9.140625" style="1" customWidth="1"/>
    <col min="14591" max="14591" width="4.7109375" style="1"/>
    <col min="14592" max="14592" width="8.7109375" style="1" customWidth="1"/>
    <col min="14593" max="14593" width="51.7109375" style="1" customWidth="1"/>
    <col min="14594" max="14595" width="14.5703125" style="1" customWidth="1"/>
    <col min="14596" max="14846" width="9.140625" style="1" customWidth="1"/>
    <col min="14847" max="14847" width="4.7109375" style="1"/>
    <col min="14848" max="14848" width="8.7109375" style="1" customWidth="1"/>
    <col min="14849" max="14849" width="51.7109375" style="1" customWidth="1"/>
    <col min="14850" max="14851" width="14.5703125" style="1" customWidth="1"/>
    <col min="14852" max="15102" width="9.140625" style="1" customWidth="1"/>
    <col min="15103" max="15103" width="4.7109375" style="1"/>
    <col min="15104" max="15104" width="8.7109375" style="1" customWidth="1"/>
    <col min="15105" max="15105" width="51.7109375" style="1" customWidth="1"/>
    <col min="15106" max="15107" width="14.5703125" style="1" customWidth="1"/>
    <col min="15108" max="15358" width="9.140625" style="1" customWidth="1"/>
    <col min="15359" max="15359" width="4.7109375" style="1"/>
    <col min="15360" max="15360" width="8.7109375" style="1" customWidth="1"/>
    <col min="15361" max="15361" width="51.7109375" style="1" customWidth="1"/>
    <col min="15362" max="15363" width="14.5703125" style="1" customWidth="1"/>
    <col min="15364" max="15614" width="9.140625" style="1" customWidth="1"/>
    <col min="15615" max="15615" width="4.7109375" style="1"/>
    <col min="15616" max="15616" width="8.7109375" style="1" customWidth="1"/>
    <col min="15617" max="15617" width="51.7109375" style="1" customWidth="1"/>
    <col min="15618" max="15619" width="14.5703125" style="1" customWidth="1"/>
    <col min="15620" max="15870" width="9.140625" style="1" customWidth="1"/>
    <col min="15871" max="15871" width="4.7109375" style="1"/>
    <col min="15872" max="15872" width="8.7109375" style="1" customWidth="1"/>
    <col min="15873" max="15873" width="51.7109375" style="1" customWidth="1"/>
    <col min="15874" max="15875" width="14.5703125" style="1" customWidth="1"/>
    <col min="15876" max="16126" width="9.140625" style="1" customWidth="1"/>
    <col min="16127" max="16127" width="4.7109375" style="1"/>
    <col min="16128" max="16128" width="8.7109375" style="1" customWidth="1"/>
    <col min="16129" max="16129" width="51.7109375" style="1" customWidth="1"/>
    <col min="16130" max="16131" width="14.5703125" style="1" customWidth="1"/>
    <col min="16132" max="16382" width="9.140625" style="1" customWidth="1"/>
    <col min="16383" max="16384" width="4.7109375" style="1"/>
  </cols>
  <sheetData>
    <row r="1" spans="1:5" ht="16.5" customHeight="1" x14ac:dyDescent="0.2">
      <c r="A1" s="608" t="s">
        <v>47</v>
      </c>
      <c r="B1" s="608"/>
      <c r="C1" s="608"/>
      <c r="D1" s="608"/>
      <c r="E1" s="608"/>
    </row>
    <row r="2" spans="1:5" ht="16.5" customHeight="1" x14ac:dyDescent="0.2">
      <c r="A2" s="30"/>
      <c r="B2" s="31"/>
      <c r="E2" s="33"/>
    </row>
    <row r="3" spans="1:5" ht="53.25" customHeight="1" x14ac:dyDescent="0.2">
      <c r="A3" s="609" t="s">
        <v>660</v>
      </c>
      <c r="B3" s="609"/>
      <c r="C3" s="609"/>
      <c r="D3" s="609"/>
      <c r="E3" s="609"/>
    </row>
    <row r="4" spans="1:5" ht="16.5" thickBot="1" x14ac:dyDescent="0.25">
      <c r="A4" s="34"/>
      <c r="B4" s="34"/>
      <c r="C4" s="34"/>
      <c r="D4" s="34"/>
    </row>
    <row r="5" spans="1:5" ht="40.5" customHeight="1" x14ac:dyDescent="0.2">
      <c r="A5" s="610" t="s">
        <v>48</v>
      </c>
      <c r="B5" s="612" t="s">
        <v>49</v>
      </c>
      <c r="C5" s="52" t="s">
        <v>661</v>
      </c>
      <c r="D5" s="52" t="s">
        <v>50</v>
      </c>
      <c r="E5" s="53" t="s">
        <v>51</v>
      </c>
    </row>
    <row r="6" spans="1:5" ht="21" customHeight="1" x14ac:dyDescent="0.2">
      <c r="A6" s="611"/>
      <c r="B6" s="613"/>
      <c r="C6" s="54" t="s">
        <v>36</v>
      </c>
      <c r="D6" s="54" t="s">
        <v>36</v>
      </c>
      <c r="E6" s="55" t="s">
        <v>36</v>
      </c>
    </row>
    <row r="7" spans="1:5" s="6" customFormat="1" x14ac:dyDescent="0.2">
      <c r="A7" s="35" t="s">
        <v>52</v>
      </c>
      <c r="B7" s="129" t="s">
        <v>53</v>
      </c>
      <c r="C7" s="36">
        <v>2</v>
      </c>
      <c r="D7" s="36">
        <v>1</v>
      </c>
      <c r="E7" s="36">
        <v>3</v>
      </c>
    </row>
    <row r="8" spans="1:5" s="6" customFormat="1" x14ac:dyDescent="0.2">
      <c r="A8" s="37" t="s">
        <v>54</v>
      </c>
      <c r="B8" s="130" t="s">
        <v>55</v>
      </c>
      <c r="C8" s="39">
        <v>7</v>
      </c>
      <c r="D8" s="39">
        <v>10</v>
      </c>
      <c r="E8" s="39">
        <v>17</v>
      </c>
    </row>
    <row r="9" spans="1:5" s="6" customFormat="1" x14ac:dyDescent="0.2">
      <c r="A9" s="35" t="s">
        <v>58</v>
      </c>
      <c r="B9" s="129" t="s">
        <v>59</v>
      </c>
      <c r="C9" s="36">
        <v>2</v>
      </c>
      <c r="D9" s="36">
        <v>2</v>
      </c>
      <c r="E9" s="36">
        <v>4</v>
      </c>
    </row>
    <row r="10" spans="1:5" s="6" customFormat="1" x14ac:dyDescent="0.2">
      <c r="A10" s="37" t="s">
        <v>60</v>
      </c>
      <c r="B10" s="130" t="s">
        <v>61</v>
      </c>
      <c r="C10" s="39">
        <v>57</v>
      </c>
      <c r="D10" s="39">
        <v>27</v>
      </c>
      <c r="E10" s="39">
        <v>84</v>
      </c>
    </row>
    <row r="11" spans="1:5" s="6" customFormat="1" x14ac:dyDescent="0.2">
      <c r="A11" s="35" t="s">
        <v>62</v>
      </c>
      <c r="B11" s="129" t="s">
        <v>63</v>
      </c>
      <c r="C11" s="36">
        <v>10</v>
      </c>
      <c r="D11" s="36">
        <v>13</v>
      </c>
      <c r="E11" s="36">
        <v>23</v>
      </c>
    </row>
    <row r="12" spans="1:5" s="6" customFormat="1" x14ac:dyDescent="0.2">
      <c r="A12" s="37" t="s">
        <v>614</v>
      </c>
      <c r="B12" s="130" t="s">
        <v>615</v>
      </c>
      <c r="C12" s="39">
        <v>3</v>
      </c>
      <c r="D12" s="39"/>
      <c r="E12" s="39">
        <v>3</v>
      </c>
    </row>
    <row r="13" spans="1:5" s="6" customFormat="1" x14ac:dyDescent="0.2">
      <c r="A13" s="35" t="s">
        <v>64</v>
      </c>
      <c r="B13" s="129" t="s">
        <v>65</v>
      </c>
      <c r="C13" s="36">
        <v>6</v>
      </c>
      <c r="D13" s="36">
        <v>5</v>
      </c>
      <c r="E13" s="36">
        <v>11</v>
      </c>
    </row>
    <row r="14" spans="1:5" s="6" customFormat="1" x14ac:dyDescent="0.2">
      <c r="A14" s="37" t="s">
        <v>66</v>
      </c>
      <c r="B14" s="130" t="s">
        <v>67</v>
      </c>
      <c r="C14" s="39">
        <v>1</v>
      </c>
      <c r="D14" s="39"/>
      <c r="E14" s="39">
        <v>1</v>
      </c>
    </row>
    <row r="15" spans="1:5" s="6" customFormat="1" x14ac:dyDescent="0.2">
      <c r="A15" s="35" t="s">
        <v>68</v>
      </c>
      <c r="B15" s="129" t="s">
        <v>69</v>
      </c>
      <c r="C15" s="36">
        <v>1</v>
      </c>
      <c r="D15" s="36">
        <v>1</v>
      </c>
      <c r="E15" s="36">
        <v>2</v>
      </c>
    </row>
    <row r="16" spans="1:5" s="6" customFormat="1" x14ac:dyDescent="0.2">
      <c r="A16" s="37" t="s">
        <v>70</v>
      </c>
      <c r="B16" s="130" t="s">
        <v>71</v>
      </c>
      <c r="C16" s="39">
        <v>10</v>
      </c>
      <c r="D16" s="39">
        <v>7</v>
      </c>
      <c r="E16" s="39">
        <v>17</v>
      </c>
    </row>
    <row r="17" spans="1:5" s="6" customFormat="1" x14ac:dyDescent="0.2">
      <c r="A17" s="35" t="s">
        <v>72</v>
      </c>
      <c r="B17" s="129" t="s">
        <v>73</v>
      </c>
      <c r="C17" s="36">
        <v>1</v>
      </c>
      <c r="D17" s="36"/>
      <c r="E17" s="36">
        <v>1</v>
      </c>
    </row>
    <row r="18" spans="1:5" s="6" customFormat="1" x14ac:dyDescent="0.2">
      <c r="A18" s="37" t="s">
        <v>74</v>
      </c>
      <c r="B18" s="130" t="s">
        <v>75</v>
      </c>
      <c r="C18" s="39"/>
      <c r="D18" s="39">
        <v>7</v>
      </c>
      <c r="E18" s="39">
        <v>7</v>
      </c>
    </row>
    <row r="19" spans="1:5" s="6" customFormat="1" x14ac:dyDescent="0.2">
      <c r="A19" s="35" t="s">
        <v>353</v>
      </c>
      <c r="B19" s="129" t="s">
        <v>354</v>
      </c>
      <c r="C19" s="36">
        <v>1</v>
      </c>
      <c r="D19" s="36">
        <v>3</v>
      </c>
      <c r="E19" s="36">
        <v>4</v>
      </c>
    </row>
    <row r="20" spans="1:5" s="6" customFormat="1" x14ac:dyDescent="0.2">
      <c r="A20" s="37" t="s">
        <v>76</v>
      </c>
      <c r="B20" s="130" t="s">
        <v>77</v>
      </c>
      <c r="C20" s="39">
        <v>13</v>
      </c>
      <c r="D20" s="39">
        <v>8</v>
      </c>
      <c r="E20" s="39">
        <v>21</v>
      </c>
    </row>
    <row r="21" spans="1:5" s="6" customFormat="1" x14ac:dyDescent="0.2">
      <c r="A21" s="35" t="s">
        <v>78</v>
      </c>
      <c r="B21" s="129" t="s">
        <v>79</v>
      </c>
      <c r="C21" s="36">
        <v>1</v>
      </c>
      <c r="D21" s="36"/>
      <c r="E21" s="36">
        <v>1</v>
      </c>
    </row>
    <row r="22" spans="1:5" s="6" customFormat="1" x14ac:dyDescent="0.2">
      <c r="A22" s="37" t="s">
        <v>80</v>
      </c>
      <c r="B22" s="130" t="s">
        <v>81</v>
      </c>
      <c r="C22" s="39">
        <v>5</v>
      </c>
      <c r="D22" s="39">
        <v>6</v>
      </c>
      <c r="E22" s="39">
        <v>11</v>
      </c>
    </row>
    <row r="23" spans="1:5" s="6" customFormat="1" x14ac:dyDescent="0.2">
      <c r="A23" s="35" t="s">
        <v>82</v>
      </c>
      <c r="B23" s="129" t="s">
        <v>83</v>
      </c>
      <c r="C23" s="36">
        <v>148</v>
      </c>
      <c r="D23" s="36">
        <v>122</v>
      </c>
      <c r="E23" s="36">
        <v>270</v>
      </c>
    </row>
    <row r="24" spans="1:5" s="6" customFormat="1" x14ac:dyDescent="0.2">
      <c r="A24" s="37" t="s">
        <v>557</v>
      </c>
      <c r="B24" s="130" t="s">
        <v>558</v>
      </c>
      <c r="C24" s="39"/>
      <c r="D24" s="39">
        <v>1</v>
      </c>
      <c r="E24" s="39">
        <v>1</v>
      </c>
    </row>
    <row r="25" spans="1:5" s="6" customFormat="1" x14ac:dyDescent="0.2">
      <c r="A25" s="35" t="s">
        <v>559</v>
      </c>
      <c r="B25" s="129" t="s">
        <v>560</v>
      </c>
      <c r="C25" s="36">
        <v>2</v>
      </c>
      <c r="D25" s="36"/>
      <c r="E25" s="36">
        <v>2</v>
      </c>
    </row>
    <row r="26" spans="1:5" s="6" customFormat="1" x14ac:dyDescent="0.2">
      <c r="A26" s="37" t="s">
        <v>561</v>
      </c>
      <c r="B26" s="130" t="s">
        <v>562</v>
      </c>
      <c r="C26" s="39"/>
      <c r="D26" s="39">
        <v>1</v>
      </c>
      <c r="E26" s="39">
        <v>1</v>
      </c>
    </row>
    <row r="27" spans="1:5" s="6" customFormat="1" x14ac:dyDescent="0.2">
      <c r="A27" s="35" t="s">
        <v>86</v>
      </c>
      <c r="B27" s="129" t="s">
        <v>87</v>
      </c>
      <c r="C27" s="36">
        <v>7</v>
      </c>
      <c r="D27" s="36">
        <v>16</v>
      </c>
      <c r="E27" s="36">
        <v>23</v>
      </c>
    </row>
    <row r="28" spans="1:5" s="6" customFormat="1" x14ac:dyDescent="0.2">
      <c r="A28" s="37" t="s">
        <v>88</v>
      </c>
      <c r="B28" s="130" t="s">
        <v>89</v>
      </c>
      <c r="C28" s="39">
        <v>4</v>
      </c>
      <c r="D28" s="39">
        <v>4</v>
      </c>
      <c r="E28" s="39">
        <v>8</v>
      </c>
    </row>
    <row r="29" spans="1:5" s="6" customFormat="1" x14ac:dyDescent="0.2">
      <c r="A29" s="35" t="s">
        <v>90</v>
      </c>
      <c r="B29" s="129" t="s">
        <v>91</v>
      </c>
      <c r="C29" s="36">
        <v>2</v>
      </c>
      <c r="D29" s="36"/>
      <c r="E29" s="36">
        <v>2</v>
      </c>
    </row>
    <row r="30" spans="1:5" s="6" customFormat="1" x14ac:dyDescent="0.2">
      <c r="A30" s="37" t="s">
        <v>92</v>
      </c>
      <c r="B30" s="130" t="s">
        <v>93</v>
      </c>
      <c r="C30" s="39">
        <v>1</v>
      </c>
      <c r="D30" s="39">
        <v>2</v>
      </c>
      <c r="E30" s="39">
        <v>3</v>
      </c>
    </row>
    <row r="31" spans="1:5" s="6" customFormat="1" x14ac:dyDescent="0.2">
      <c r="A31" s="35" t="s">
        <v>94</v>
      </c>
      <c r="B31" s="129" t="s">
        <v>95</v>
      </c>
      <c r="C31" s="36">
        <v>8</v>
      </c>
      <c r="D31" s="36">
        <v>2</v>
      </c>
      <c r="E31" s="36">
        <v>10</v>
      </c>
    </row>
    <row r="32" spans="1:5" s="6" customFormat="1" x14ac:dyDescent="0.2">
      <c r="A32" s="37" t="s">
        <v>96</v>
      </c>
      <c r="B32" s="130" t="s">
        <v>97</v>
      </c>
      <c r="C32" s="39">
        <v>1</v>
      </c>
      <c r="D32" s="39"/>
      <c r="E32" s="39">
        <v>1</v>
      </c>
    </row>
    <row r="33" spans="1:5" s="6" customFormat="1" x14ac:dyDescent="0.2">
      <c r="A33" s="35" t="s">
        <v>98</v>
      </c>
      <c r="B33" s="129" t="s">
        <v>99</v>
      </c>
      <c r="C33" s="36">
        <v>3</v>
      </c>
      <c r="D33" s="36">
        <v>2</v>
      </c>
      <c r="E33" s="36">
        <v>5</v>
      </c>
    </row>
    <row r="34" spans="1:5" s="6" customFormat="1" x14ac:dyDescent="0.2">
      <c r="A34" s="37" t="s">
        <v>100</v>
      </c>
      <c r="B34" s="130" t="s">
        <v>101</v>
      </c>
      <c r="C34" s="39"/>
      <c r="D34" s="39">
        <v>1</v>
      </c>
      <c r="E34" s="39">
        <v>1</v>
      </c>
    </row>
    <row r="35" spans="1:5" s="6" customFormat="1" ht="15.75" customHeight="1" x14ac:dyDescent="0.2">
      <c r="A35" s="35" t="s">
        <v>102</v>
      </c>
      <c r="B35" s="129" t="s">
        <v>103</v>
      </c>
      <c r="C35" s="36">
        <v>4</v>
      </c>
      <c r="D35" s="36">
        <v>2</v>
      </c>
      <c r="E35" s="36">
        <v>6</v>
      </c>
    </row>
    <row r="36" spans="1:5" s="6" customFormat="1" x14ac:dyDescent="0.2">
      <c r="A36" s="37" t="s">
        <v>563</v>
      </c>
      <c r="B36" s="130" t="s">
        <v>564</v>
      </c>
      <c r="C36" s="39"/>
      <c r="D36" s="39">
        <v>1</v>
      </c>
      <c r="E36" s="39">
        <v>1</v>
      </c>
    </row>
    <row r="37" spans="1:5" s="6" customFormat="1" ht="22.5" x14ac:dyDescent="0.2">
      <c r="A37" s="35" t="s">
        <v>104</v>
      </c>
      <c r="B37" s="129" t="s">
        <v>105</v>
      </c>
      <c r="C37" s="36">
        <v>2</v>
      </c>
      <c r="D37" s="36">
        <v>1</v>
      </c>
      <c r="E37" s="36">
        <v>3</v>
      </c>
    </row>
    <row r="38" spans="1:5" s="6" customFormat="1" ht="22.5" x14ac:dyDescent="0.2">
      <c r="A38" s="37" t="s">
        <v>106</v>
      </c>
      <c r="B38" s="130" t="s">
        <v>107</v>
      </c>
      <c r="C38" s="39">
        <v>1</v>
      </c>
      <c r="D38" s="39">
        <v>3</v>
      </c>
      <c r="E38" s="39">
        <v>4</v>
      </c>
    </row>
    <row r="39" spans="1:5" s="6" customFormat="1" x14ac:dyDescent="0.2">
      <c r="A39" s="35" t="s">
        <v>108</v>
      </c>
      <c r="B39" s="129" t="s">
        <v>109</v>
      </c>
      <c r="C39" s="36"/>
      <c r="D39" s="36">
        <v>1</v>
      </c>
      <c r="E39" s="36">
        <v>1</v>
      </c>
    </row>
    <row r="40" spans="1:5" s="6" customFormat="1" x14ac:dyDescent="0.2">
      <c r="A40" s="37" t="s">
        <v>110</v>
      </c>
      <c r="B40" s="130" t="s">
        <v>111</v>
      </c>
      <c r="C40" s="39">
        <v>7</v>
      </c>
      <c r="D40" s="39">
        <v>5</v>
      </c>
      <c r="E40" s="39">
        <v>12</v>
      </c>
    </row>
    <row r="41" spans="1:5" s="6" customFormat="1" x14ac:dyDescent="0.2">
      <c r="A41" s="35" t="s">
        <v>112</v>
      </c>
      <c r="B41" s="129" t="s">
        <v>113</v>
      </c>
      <c r="C41" s="36">
        <v>1</v>
      </c>
      <c r="D41" s="36">
        <v>3</v>
      </c>
      <c r="E41" s="36">
        <v>4</v>
      </c>
    </row>
    <row r="42" spans="1:5" s="6" customFormat="1" x14ac:dyDescent="0.2">
      <c r="A42" s="37" t="s">
        <v>114</v>
      </c>
      <c r="B42" s="130" t="s">
        <v>115</v>
      </c>
      <c r="C42" s="39"/>
      <c r="D42" s="39">
        <v>4</v>
      </c>
      <c r="E42" s="39">
        <v>4</v>
      </c>
    </row>
    <row r="43" spans="1:5" s="6" customFormat="1" x14ac:dyDescent="0.2">
      <c r="A43" s="35" t="s">
        <v>116</v>
      </c>
      <c r="B43" s="129" t="s">
        <v>117</v>
      </c>
      <c r="C43" s="36">
        <v>1</v>
      </c>
      <c r="D43" s="36">
        <v>2</v>
      </c>
      <c r="E43" s="36">
        <v>3</v>
      </c>
    </row>
    <row r="44" spans="1:5" s="6" customFormat="1" ht="22.5" x14ac:dyDescent="0.2">
      <c r="A44" s="37" t="s">
        <v>118</v>
      </c>
      <c r="B44" s="130" t="s">
        <v>119</v>
      </c>
      <c r="C44" s="39">
        <v>19</v>
      </c>
      <c r="D44" s="39">
        <v>14</v>
      </c>
      <c r="E44" s="39">
        <v>33</v>
      </c>
    </row>
    <row r="45" spans="1:5" s="6" customFormat="1" x14ac:dyDescent="0.2">
      <c r="A45" s="35" t="s">
        <v>120</v>
      </c>
      <c r="B45" s="129" t="s">
        <v>121</v>
      </c>
      <c r="C45" s="36">
        <v>59</v>
      </c>
      <c r="D45" s="36">
        <v>35</v>
      </c>
      <c r="E45" s="36">
        <v>94</v>
      </c>
    </row>
    <row r="46" spans="1:5" s="6" customFormat="1" x14ac:dyDescent="0.2">
      <c r="A46" s="37" t="s">
        <v>122</v>
      </c>
      <c r="B46" s="130" t="s">
        <v>123</v>
      </c>
      <c r="C46" s="39">
        <v>3</v>
      </c>
      <c r="D46" s="39">
        <v>4</v>
      </c>
      <c r="E46" s="39">
        <v>7</v>
      </c>
    </row>
    <row r="47" spans="1:5" s="6" customFormat="1" x14ac:dyDescent="0.2">
      <c r="A47" s="35" t="s">
        <v>316</v>
      </c>
      <c r="B47" s="129" t="s">
        <v>317</v>
      </c>
      <c r="C47" s="36">
        <v>2</v>
      </c>
      <c r="D47" s="36">
        <v>2</v>
      </c>
      <c r="E47" s="36">
        <v>4</v>
      </c>
    </row>
    <row r="48" spans="1:5" s="6" customFormat="1" x14ac:dyDescent="0.2">
      <c r="A48" s="37" t="s">
        <v>318</v>
      </c>
      <c r="B48" s="130" t="s">
        <v>319</v>
      </c>
      <c r="C48" s="39">
        <v>1</v>
      </c>
      <c r="D48" s="39"/>
      <c r="E48" s="39">
        <v>1</v>
      </c>
    </row>
    <row r="49" spans="1:5" s="6" customFormat="1" x14ac:dyDescent="0.2">
      <c r="A49" s="35" t="s">
        <v>124</v>
      </c>
      <c r="B49" s="129" t="s">
        <v>125</v>
      </c>
      <c r="C49" s="36">
        <v>1</v>
      </c>
      <c r="D49" s="36">
        <v>1</v>
      </c>
      <c r="E49" s="36">
        <v>2</v>
      </c>
    </row>
    <row r="50" spans="1:5" s="6" customFormat="1" x14ac:dyDescent="0.2">
      <c r="A50" s="37" t="s">
        <v>126</v>
      </c>
      <c r="B50" s="130" t="s">
        <v>127</v>
      </c>
      <c r="C50" s="39">
        <v>3</v>
      </c>
      <c r="D50" s="39">
        <v>4</v>
      </c>
      <c r="E50" s="39">
        <v>7</v>
      </c>
    </row>
    <row r="51" spans="1:5" s="6" customFormat="1" x14ac:dyDescent="0.2">
      <c r="A51" s="35" t="s">
        <v>128</v>
      </c>
      <c r="B51" s="129" t="s">
        <v>129</v>
      </c>
      <c r="C51" s="36">
        <v>2</v>
      </c>
      <c r="D51" s="36">
        <v>3</v>
      </c>
      <c r="E51" s="36">
        <v>5</v>
      </c>
    </row>
    <row r="52" spans="1:5" s="6" customFormat="1" x14ac:dyDescent="0.2">
      <c r="A52" s="37" t="s">
        <v>130</v>
      </c>
      <c r="B52" s="130" t="s">
        <v>131</v>
      </c>
      <c r="C52" s="39">
        <v>1</v>
      </c>
      <c r="D52" s="39">
        <v>3</v>
      </c>
      <c r="E52" s="39">
        <v>4</v>
      </c>
    </row>
    <row r="53" spans="1:5" s="6" customFormat="1" ht="22.5" x14ac:dyDescent="0.2">
      <c r="A53" s="35" t="s">
        <v>132</v>
      </c>
      <c r="B53" s="129" t="s">
        <v>133</v>
      </c>
      <c r="C53" s="36">
        <v>3</v>
      </c>
      <c r="D53" s="36">
        <v>2</v>
      </c>
      <c r="E53" s="36">
        <v>5</v>
      </c>
    </row>
    <row r="54" spans="1:5" s="6" customFormat="1" ht="22.5" x14ac:dyDescent="0.2">
      <c r="A54" s="37" t="s">
        <v>134</v>
      </c>
      <c r="B54" s="130" t="s">
        <v>135</v>
      </c>
      <c r="C54" s="39">
        <v>5</v>
      </c>
      <c r="D54" s="39">
        <v>6</v>
      </c>
      <c r="E54" s="39">
        <v>11</v>
      </c>
    </row>
    <row r="55" spans="1:5" s="6" customFormat="1" x14ac:dyDescent="0.2">
      <c r="A55" s="35" t="s">
        <v>510</v>
      </c>
      <c r="B55" s="129" t="s">
        <v>511</v>
      </c>
      <c r="C55" s="36"/>
      <c r="D55" s="36">
        <v>1</v>
      </c>
      <c r="E55" s="36">
        <v>1</v>
      </c>
    </row>
    <row r="56" spans="1:5" s="6" customFormat="1" x14ac:dyDescent="0.2">
      <c r="A56" s="37" t="s">
        <v>136</v>
      </c>
      <c r="B56" s="130" t="s">
        <v>137</v>
      </c>
      <c r="C56" s="39">
        <v>10</v>
      </c>
      <c r="D56" s="39">
        <v>1</v>
      </c>
      <c r="E56" s="39">
        <v>11</v>
      </c>
    </row>
    <row r="57" spans="1:5" s="6" customFormat="1" x14ac:dyDescent="0.2">
      <c r="A57" s="35" t="s">
        <v>138</v>
      </c>
      <c r="B57" s="129" t="s">
        <v>139</v>
      </c>
      <c r="C57" s="36">
        <v>69</v>
      </c>
      <c r="D57" s="36">
        <v>60</v>
      </c>
      <c r="E57" s="36">
        <v>129</v>
      </c>
    </row>
    <row r="58" spans="1:5" s="6" customFormat="1" x14ac:dyDescent="0.2">
      <c r="A58" s="37" t="s">
        <v>140</v>
      </c>
      <c r="B58" s="130" t="s">
        <v>141</v>
      </c>
      <c r="C58" s="39">
        <v>89</v>
      </c>
      <c r="D58" s="39">
        <v>41</v>
      </c>
      <c r="E58" s="39">
        <v>130</v>
      </c>
    </row>
    <row r="59" spans="1:5" s="6" customFormat="1" x14ac:dyDescent="0.2">
      <c r="A59" s="35" t="s">
        <v>142</v>
      </c>
      <c r="B59" s="129" t="s">
        <v>143</v>
      </c>
      <c r="C59" s="36">
        <v>5</v>
      </c>
      <c r="D59" s="36">
        <v>10</v>
      </c>
      <c r="E59" s="36">
        <v>15</v>
      </c>
    </row>
    <row r="60" spans="1:5" s="6" customFormat="1" x14ac:dyDescent="0.2">
      <c r="A60" s="37" t="s">
        <v>144</v>
      </c>
      <c r="B60" s="130" t="s">
        <v>145</v>
      </c>
      <c r="C60" s="39"/>
      <c r="D60" s="39">
        <v>2</v>
      </c>
      <c r="E60" s="39">
        <v>2</v>
      </c>
    </row>
    <row r="61" spans="1:5" s="6" customFormat="1" x14ac:dyDescent="0.2">
      <c r="A61" s="35" t="s">
        <v>146</v>
      </c>
      <c r="B61" s="129" t="s">
        <v>147</v>
      </c>
      <c r="C61" s="36">
        <v>49</v>
      </c>
      <c r="D61" s="36">
        <v>56</v>
      </c>
      <c r="E61" s="36">
        <v>105</v>
      </c>
    </row>
    <row r="62" spans="1:5" s="6" customFormat="1" x14ac:dyDescent="0.2">
      <c r="A62" s="37" t="s">
        <v>512</v>
      </c>
      <c r="B62" s="130" t="s">
        <v>513</v>
      </c>
      <c r="C62" s="39"/>
      <c r="D62" s="39">
        <v>1</v>
      </c>
      <c r="E62" s="39">
        <v>1</v>
      </c>
    </row>
    <row r="63" spans="1:5" s="6" customFormat="1" x14ac:dyDescent="0.2">
      <c r="A63" s="35" t="s">
        <v>148</v>
      </c>
      <c r="B63" s="129" t="s">
        <v>149</v>
      </c>
      <c r="C63" s="36">
        <v>18</v>
      </c>
      <c r="D63" s="36">
        <v>5</v>
      </c>
      <c r="E63" s="36">
        <v>23</v>
      </c>
    </row>
    <row r="64" spans="1:5" s="6" customFormat="1" x14ac:dyDescent="0.2">
      <c r="A64" s="37" t="s">
        <v>565</v>
      </c>
      <c r="B64" s="130" t="s">
        <v>566</v>
      </c>
      <c r="C64" s="39"/>
      <c r="D64" s="39">
        <v>2</v>
      </c>
      <c r="E64" s="39">
        <v>2</v>
      </c>
    </row>
    <row r="65" spans="1:5" s="6" customFormat="1" x14ac:dyDescent="0.2">
      <c r="A65" s="35" t="s">
        <v>150</v>
      </c>
      <c r="B65" s="129" t="s">
        <v>151</v>
      </c>
      <c r="C65" s="36">
        <v>8</v>
      </c>
      <c r="D65" s="36">
        <v>7</v>
      </c>
      <c r="E65" s="36">
        <v>15</v>
      </c>
    </row>
    <row r="66" spans="1:5" s="6" customFormat="1" x14ac:dyDescent="0.2">
      <c r="A66" s="37" t="s">
        <v>152</v>
      </c>
      <c r="B66" s="130" t="s">
        <v>153</v>
      </c>
      <c r="C66" s="39">
        <v>11</v>
      </c>
      <c r="D66" s="39">
        <v>4</v>
      </c>
      <c r="E66" s="39">
        <v>15</v>
      </c>
    </row>
    <row r="67" spans="1:5" s="6" customFormat="1" x14ac:dyDescent="0.2">
      <c r="A67" s="35" t="s">
        <v>154</v>
      </c>
      <c r="B67" s="129" t="s">
        <v>155</v>
      </c>
      <c r="C67" s="36">
        <v>8</v>
      </c>
      <c r="D67" s="36">
        <v>1</v>
      </c>
      <c r="E67" s="36">
        <v>9</v>
      </c>
    </row>
    <row r="68" spans="1:5" s="6" customFormat="1" x14ac:dyDescent="0.2">
      <c r="A68" s="37" t="s">
        <v>413</v>
      </c>
      <c r="B68" s="130" t="s">
        <v>414</v>
      </c>
      <c r="C68" s="39"/>
      <c r="D68" s="39">
        <v>1</v>
      </c>
      <c r="E68" s="39">
        <v>1</v>
      </c>
    </row>
    <row r="69" spans="1:5" s="6" customFormat="1" x14ac:dyDescent="0.2">
      <c r="A69" s="35" t="s">
        <v>156</v>
      </c>
      <c r="B69" s="129" t="s">
        <v>157</v>
      </c>
      <c r="C69" s="36">
        <v>4</v>
      </c>
      <c r="D69" s="36">
        <v>3</v>
      </c>
      <c r="E69" s="36">
        <v>7</v>
      </c>
    </row>
    <row r="70" spans="1:5" s="6" customFormat="1" x14ac:dyDescent="0.2">
      <c r="A70" s="37" t="s">
        <v>158</v>
      </c>
      <c r="B70" s="130" t="s">
        <v>159</v>
      </c>
      <c r="C70" s="39"/>
      <c r="D70" s="39">
        <v>1</v>
      </c>
      <c r="E70" s="39">
        <v>1</v>
      </c>
    </row>
    <row r="71" spans="1:5" s="6" customFormat="1" x14ac:dyDescent="0.2">
      <c r="A71" s="35" t="s">
        <v>160</v>
      </c>
      <c r="B71" s="129" t="s">
        <v>161</v>
      </c>
      <c r="C71" s="36"/>
      <c r="D71" s="36">
        <v>1</v>
      </c>
      <c r="E71" s="36">
        <v>1</v>
      </c>
    </row>
    <row r="72" spans="1:5" s="6" customFormat="1" x14ac:dyDescent="0.2">
      <c r="A72" s="37" t="s">
        <v>162</v>
      </c>
      <c r="B72" s="130" t="s">
        <v>163</v>
      </c>
      <c r="C72" s="39">
        <v>2</v>
      </c>
      <c r="D72" s="39">
        <v>4</v>
      </c>
      <c r="E72" s="39">
        <v>6</v>
      </c>
    </row>
    <row r="73" spans="1:5" s="6" customFormat="1" x14ac:dyDescent="0.2">
      <c r="A73" s="35" t="s">
        <v>164</v>
      </c>
      <c r="B73" s="129" t="s">
        <v>165</v>
      </c>
      <c r="C73" s="36"/>
      <c r="D73" s="36">
        <v>4</v>
      </c>
      <c r="E73" s="36">
        <v>4</v>
      </c>
    </row>
    <row r="74" spans="1:5" s="6" customFormat="1" x14ac:dyDescent="0.2">
      <c r="A74" s="37" t="s">
        <v>567</v>
      </c>
      <c r="B74" s="130" t="s">
        <v>568</v>
      </c>
      <c r="C74" s="39">
        <v>3</v>
      </c>
      <c r="D74" s="39"/>
      <c r="E74" s="39">
        <v>3</v>
      </c>
    </row>
    <row r="75" spans="1:5" s="6" customFormat="1" x14ac:dyDescent="0.2">
      <c r="A75" s="35" t="s">
        <v>166</v>
      </c>
      <c r="B75" s="129" t="s">
        <v>167</v>
      </c>
      <c r="C75" s="36">
        <v>2</v>
      </c>
      <c r="D75" s="36">
        <v>2</v>
      </c>
      <c r="E75" s="36">
        <v>4</v>
      </c>
    </row>
    <row r="76" spans="1:5" s="6" customFormat="1" x14ac:dyDescent="0.2">
      <c r="A76" s="37" t="s">
        <v>168</v>
      </c>
      <c r="B76" s="130" t="s">
        <v>169</v>
      </c>
      <c r="C76" s="39">
        <v>39</v>
      </c>
      <c r="D76" s="39">
        <v>26</v>
      </c>
      <c r="E76" s="39">
        <v>65</v>
      </c>
    </row>
    <row r="77" spans="1:5" s="6" customFormat="1" x14ac:dyDescent="0.2">
      <c r="A77" s="35" t="s">
        <v>170</v>
      </c>
      <c r="B77" s="129" t="s">
        <v>171</v>
      </c>
      <c r="C77" s="36">
        <v>6</v>
      </c>
      <c r="D77" s="36">
        <v>6</v>
      </c>
      <c r="E77" s="36">
        <v>12</v>
      </c>
    </row>
    <row r="78" spans="1:5" s="6" customFormat="1" ht="22.15" customHeight="1" x14ac:dyDescent="0.2">
      <c r="A78" s="37" t="s">
        <v>514</v>
      </c>
      <c r="B78" s="130" t="s">
        <v>515</v>
      </c>
      <c r="C78" s="39">
        <v>1</v>
      </c>
      <c r="D78" s="39">
        <v>4</v>
      </c>
      <c r="E78" s="39">
        <v>5</v>
      </c>
    </row>
    <row r="79" spans="1:5" s="6" customFormat="1" x14ac:dyDescent="0.2">
      <c r="A79" s="35" t="s">
        <v>172</v>
      </c>
      <c r="B79" s="129" t="s">
        <v>173</v>
      </c>
      <c r="C79" s="36">
        <v>3</v>
      </c>
      <c r="D79" s="36">
        <v>6</v>
      </c>
      <c r="E79" s="36">
        <v>9</v>
      </c>
    </row>
    <row r="80" spans="1:5" s="6" customFormat="1" x14ac:dyDescent="0.2">
      <c r="A80" s="37" t="s">
        <v>174</v>
      </c>
      <c r="B80" s="130" t="s">
        <v>175</v>
      </c>
      <c r="C80" s="39">
        <v>2</v>
      </c>
      <c r="D80" s="39">
        <v>10</v>
      </c>
      <c r="E80" s="39">
        <v>12</v>
      </c>
    </row>
    <row r="81" spans="1:5" s="6" customFormat="1" x14ac:dyDescent="0.2">
      <c r="A81" s="35" t="s">
        <v>176</v>
      </c>
      <c r="B81" s="129" t="s">
        <v>177</v>
      </c>
      <c r="C81" s="36">
        <v>9</v>
      </c>
      <c r="D81" s="36">
        <v>12</v>
      </c>
      <c r="E81" s="36">
        <v>21</v>
      </c>
    </row>
    <row r="82" spans="1:5" s="6" customFormat="1" x14ac:dyDescent="0.2">
      <c r="A82" s="37" t="s">
        <v>178</v>
      </c>
      <c r="B82" s="130" t="s">
        <v>179</v>
      </c>
      <c r="C82" s="39">
        <v>1</v>
      </c>
      <c r="D82" s="39"/>
      <c r="E82" s="39">
        <v>1</v>
      </c>
    </row>
    <row r="83" spans="1:5" s="6" customFormat="1" x14ac:dyDescent="0.2">
      <c r="A83" s="35" t="s">
        <v>180</v>
      </c>
      <c r="B83" s="129" t="s">
        <v>181</v>
      </c>
      <c r="C83" s="36">
        <v>1</v>
      </c>
      <c r="D83" s="36">
        <v>5</v>
      </c>
      <c r="E83" s="36">
        <v>6</v>
      </c>
    </row>
    <row r="84" spans="1:5" s="6" customFormat="1" ht="22.5" x14ac:dyDescent="0.2">
      <c r="A84" s="37" t="s">
        <v>516</v>
      </c>
      <c r="B84" s="130" t="s">
        <v>517</v>
      </c>
      <c r="C84" s="39"/>
      <c r="D84" s="39">
        <v>1</v>
      </c>
      <c r="E84" s="39">
        <v>1</v>
      </c>
    </row>
    <row r="85" spans="1:5" s="6" customFormat="1" x14ac:dyDescent="0.2">
      <c r="A85" s="35" t="s">
        <v>184</v>
      </c>
      <c r="B85" s="129" t="s">
        <v>185</v>
      </c>
      <c r="C85" s="36">
        <v>4</v>
      </c>
      <c r="D85" s="36">
        <v>5</v>
      </c>
      <c r="E85" s="36">
        <v>9</v>
      </c>
    </row>
    <row r="86" spans="1:5" s="6" customFormat="1" x14ac:dyDescent="0.2">
      <c r="A86" s="37" t="s">
        <v>186</v>
      </c>
      <c r="B86" s="130" t="s">
        <v>187</v>
      </c>
      <c r="C86" s="39">
        <v>4</v>
      </c>
      <c r="D86" s="39"/>
      <c r="E86" s="39">
        <v>4</v>
      </c>
    </row>
    <row r="87" spans="1:5" s="6" customFormat="1" x14ac:dyDescent="0.2">
      <c r="A87" s="35" t="s">
        <v>188</v>
      </c>
      <c r="B87" s="129" t="s">
        <v>189</v>
      </c>
      <c r="C87" s="36">
        <v>2</v>
      </c>
      <c r="D87" s="36">
        <v>2</v>
      </c>
      <c r="E87" s="36">
        <v>4</v>
      </c>
    </row>
    <row r="88" spans="1:5" s="6" customFormat="1" x14ac:dyDescent="0.2">
      <c r="A88" s="37" t="s">
        <v>190</v>
      </c>
      <c r="B88" s="130" t="s">
        <v>191</v>
      </c>
      <c r="C88" s="39">
        <v>6</v>
      </c>
      <c r="D88" s="39">
        <v>10</v>
      </c>
      <c r="E88" s="39">
        <v>16</v>
      </c>
    </row>
    <row r="89" spans="1:5" s="6" customFormat="1" x14ac:dyDescent="0.2">
      <c r="A89" s="35" t="s">
        <v>518</v>
      </c>
      <c r="B89" s="129" t="s">
        <v>519</v>
      </c>
      <c r="C89" s="36">
        <v>4</v>
      </c>
      <c r="D89" s="36">
        <v>2</v>
      </c>
      <c r="E89" s="36">
        <v>6</v>
      </c>
    </row>
    <row r="90" spans="1:5" s="6" customFormat="1" x14ac:dyDescent="0.2">
      <c r="A90" s="37" t="s">
        <v>192</v>
      </c>
      <c r="B90" s="130" t="s">
        <v>193</v>
      </c>
      <c r="C90" s="39">
        <v>20</v>
      </c>
      <c r="D90" s="39">
        <v>27</v>
      </c>
      <c r="E90" s="39">
        <v>47</v>
      </c>
    </row>
    <row r="91" spans="1:5" s="6" customFormat="1" x14ac:dyDescent="0.2">
      <c r="A91" s="35" t="s">
        <v>194</v>
      </c>
      <c r="B91" s="129" t="s">
        <v>195</v>
      </c>
      <c r="C91" s="36">
        <v>3</v>
      </c>
      <c r="D91" s="36">
        <v>9</v>
      </c>
      <c r="E91" s="36">
        <v>12</v>
      </c>
    </row>
    <row r="92" spans="1:5" s="6" customFormat="1" x14ac:dyDescent="0.2">
      <c r="A92" s="37" t="s">
        <v>196</v>
      </c>
      <c r="B92" s="130" t="s">
        <v>197</v>
      </c>
      <c r="C92" s="39">
        <v>12</v>
      </c>
      <c r="D92" s="39">
        <v>5</v>
      </c>
      <c r="E92" s="39">
        <v>17</v>
      </c>
    </row>
    <row r="93" spans="1:5" s="6" customFormat="1" x14ac:dyDescent="0.2">
      <c r="A93" s="35" t="s">
        <v>520</v>
      </c>
      <c r="B93" s="129" t="s">
        <v>521</v>
      </c>
      <c r="C93" s="36">
        <v>1</v>
      </c>
      <c r="D93" s="36"/>
      <c r="E93" s="36">
        <v>1</v>
      </c>
    </row>
    <row r="94" spans="1:5" s="6" customFormat="1" ht="22.5" x14ac:dyDescent="0.2">
      <c r="A94" s="37" t="s">
        <v>198</v>
      </c>
      <c r="B94" s="130" t="s">
        <v>199</v>
      </c>
      <c r="C94" s="39"/>
      <c r="D94" s="39">
        <v>2</v>
      </c>
      <c r="E94" s="39">
        <v>2</v>
      </c>
    </row>
    <row r="95" spans="1:5" s="6" customFormat="1" x14ac:dyDescent="0.2">
      <c r="A95" s="35" t="s">
        <v>200</v>
      </c>
      <c r="B95" s="129" t="s">
        <v>201</v>
      </c>
      <c r="C95" s="36">
        <v>4</v>
      </c>
      <c r="D95" s="36"/>
      <c r="E95" s="36">
        <v>4</v>
      </c>
    </row>
    <row r="96" spans="1:5" s="6" customFormat="1" x14ac:dyDescent="0.2">
      <c r="A96" s="37" t="s">
        <v>202</v>
      </c>
      <c r="B96" s="130" t="s">
        <v>203</v>
      </c>
      <c r="C96" s="39">
        <v>7</v>
      </c>
      <c r="D96" s="39">
        <v>12</v>
      </c>
      <c r="E96" s="39">
        <v>19</v>
      </c>
    </row>
    <row r="97" spans="1:5" s="6" customFormat="1" x14ac:dyDescent="0.2">
      <c r="A97" s="35" t="s">
        <v>204</v>
      </c>
      <c r="B97" s="129" t="s">
        <v>205</v>
      </c>
      <c r="C97" s="36">
        <v>536</v>
      </c>
      <c r="D97" s="36">
        <v>762</v>
      </c>
      <c r="E97" s="36">
        <v>1298</v>
      </c>
    </row>
    <row r="98" spans="1:5" s="6" customFormat="1" x14ac:dyDescent="0.2">
      <c r="A98" s="37" t="s">
        <v>206</v>
      </c>
      <c r="B98" s="130" t="s">
        <v>207</v>
      </c>
      <c r="C98" s="39">
        <v>23</v>
      </c>
      <c r="D98" s="39">
        <v>81</v>
      </c>
      <c r="E98" s="39">
        <v>104</v>
      </c>
    </row>
    <row r="99" spans="1:5" s="6" customFormat="1" x14ac:dyDescent="0.2">
      <c r="A99" s="35" t="s">
        <v>208</v>
      </c>
      <c r="B99" s="129" t="s">
        <v>209</v>
      </c>
      <c r="C99" s="36">
        <v>73</v>
      </c>
      <c r="D99" s="36">
        <v>169</v>
      </c>
      <c r="E99" s="36">
        <v>242</v>
      </c>
    </row>
    <row r="100" spans="1:5" s="6" customFormat="1" x14ac:dyDescent="0.2">
      <c r="A100" s="37" t="s">
        <v>210</v>
      </c>
      <c r="B100" s="130" t="s">
        <v>211</v>
      </c>
      <c r="C100" s="39"/>
      <c r="D100" s="39">
        <v>1</v>
      </c>
      <c r="E100" s="39">
        <v>1</v>
      </c>
    </row>
    <row r="101" spans="1:5" s="6" customFormat="1" x14ac:dyDescent="0.2">
      <c r="A101" s="35" t="s">
        <v>212</v>
      </c>
      <c r="B101" s="129" t="s">
        <v>213</v>
      </c>
      <c r="C101" s="36">
        <v>6</v>
      </c>
      <c r="D101" s="36"/>
      <c r="E101" s="36">
        <v>6</v>
      </c>
    </row>
    <row r="102" spans="1:5" s="6" customFormat="1" ht="22.5" x14ac:dyDescent="0.2">
      <c r="A102" s="37" t="s">
        <v>522</v>
      </c>
      <c r="B102" s="130" t="s">
        <v>523</v>
      </c>
      <c r="C102" s="39">
        <v>1</v>
      </c>
      <c r="D102" s="39">
        <v>2</v>
      </c>
      <c r="E102" s="39">
        <v>3</v>
      </c>
    </row>
    <row r="103" spans="1:5" s="6" customFormat="1" x14ac:dyDescent="0.2">
      <c r="A103" s="35" t="s">
        <v>569</v>
      </c>
      <c r="B103" s="129" t="s">
        <v>570</v>
      </c>
      <c r="C103" s="36"/>
      <c r="D103" s="36">
        <v>1</v>
      </c>
      <c r="E103" s="36">
        <v>1</v>
      </c>
    </row>
    <row r="104" spans="1:5" s="6" customFormat="1" x14ac:dyDescent="0.2">
      <c r="A104" s="37" t="s">
        <v>538</v>
      </c>
      <c r="B104" s="130" t="s">
        <v>539</v>
      </c>
      <c r="C104" s="39">
        <v>3</v>
      </c>
      <c r="D104" s="39"/>
      <c r="E104" s="39">
        <v>3</v>
      </c>
    </row>
    <row r="105" spans="1:5" s="6" customFormat="1" x14ac:dyDescent="0.2">
      <c r="A105" s="35" t="s">
        <v>524</v>
      </c>
      <c r="B105" s="129" t="s">
        <v>525</v>
      </c>
      <c r="C105" s="36"/>
      <c r="D105" s="36">
        <v>2</v>
      </c>
      <c r="E105" s="36">
        <v>2</v>
      </c>
    </row>
    <row r="106" spans="1:5" s="6" customFormat="1" x14ac:dyDescent="0.2">
      <c r="A106" s="37" t="s">
        <v>214</v>
      </c>
      <c r="B106" s="130" t="s">
        <v>215</v>
      </c>
      <c r="C106" s="39">
        <v>1</v>
      </c>
      <c r="D106" s="39"/>
      <c r="E106" s="39">
        <v>1</v>
      </c>
    </row>
    <row r="107" spans="1:5" s="6" customFormat="1" x14ac:dyDescent="0.2">
      <c r="A107" s="35" t="s">
        <v>216</v>
      </c>
      <c r="B107" s="129" t="s">
        <v>217</v>
      </c>
      <c r="C107" s="36">
        <v>4</v>
      </c>
      <c r="D107" s="36">
        <v>2</v>
      </c>
      <c r="E107" s="36">
        <v>6</v>
      </c>
    </row>
    <row r="108" spans="1:5" s="6" customFormat="1" ht="22.5" x14ac:dyDescent="0.2">
      <c r="A108" s="37" t="s">
        <v>218</v>
      </c>
      <c r="B108" s="130" t="s">
        <v>219</v>
      </c>
      <c r="C108" s="39">
        <v>22</v>
      </c>
      <c r="D108" s="39">
        <v>27</v>
      </c>
      <c r="E108" s="39">
        <v>49</v>
      </c>
    </row>
    <row r="109" spans="1:5" s="6" customFormat="1" ht="22.5" x14ac:dyDescent="0.2">
      <c r="A109" s="35" t="s">
        <v>220</v>
      </c>
      <c r="B109" s="129" t="s">
        <v>221</v>
      </c>
      <c r="C109" s="36">
        <v>2</v>
      </c>
      <c r="D109" s="36">
        <v>2</v>
      </c>
      <c r="E109" s="36">
        <v>4</v>
      </c>
    </row>
    <row r="110" spans="1:5" s="6" customFormat="1" ht="33.75" x14ac:dyDescent="0.2">
      <c r="A110" s="37" t="s">
        <v>222</v>
      </c>
      <c r="B110" s="130" t="s">
        <v>223</v>
      </c>
      <c r="C110" s="39">
        <v>9</v>
      </c>
      <c r="D110" s="39">
        <v>1</v>
      </c>
      <c r="E110" s="39">
        <v>10</v>
      </c>
    </row>
    <row r="111" spans="1:5" s="6" customFormat="1" x14ac:dyDescent="0.2">
      <c r="A111" s="35" t="s">
        <v>224</v>
      </c>
      <c r="B111" s="129" t="s">
        <v>225</v>
      </c>
      <c r="C111" s="36">
        <v>6</v>
      </c>
      <c r="D111" s="36">
        <v>12</v>
      </c>
      <c r="E111" s="36">
        <v>18</v>
      </c>
    </row>
    <row r="112" spans="1:5" s="6" customFormat="1" ht="22.5" x14ac:dyDescent="0.2">
      <c r="A112" s="37" t="s">
        <v>226</v>
      </c>
      <c r="B112" s="130" t="s">
        <v>227</v>
      </c>
      <c r="C112" s="39">
        <v>1</v>
      </c>
      <c r="D112" s="39">
        <v>3</v>
      </c>
      <c r="E112" s="39">
        <v>4</v>
      </c>
    </row>
    <row r="113" spans="1:5" s="6" customFormat="1" x14ac:dyDescent="0.2">
      <c r="A113" s="35" t="s">
        <v>228</v>
      </c>
      <c r="B113" s="129" t="s">
        <v>229</v>
      </c>
      <c r="C113" s="36">
        <v>4</v>
      </c>
      <c r="D113" s="36">
        <v>9</v>
      </c>
      <c r="E113" s="36">
        <v>13</v>
      </c>
    </row>
    <row r="114" spans="1:5" s="6" customFormat="1" x14ac:dyDescent="0.2">
      <c r="A114" s="37" t="s">
        <v>230</v>
      </c>
      <c r="B114" s="130" t="s">
        <v>231</v>
      </c>
      <c r="C114" s="39">
        <v>11</v>
      </c>
      <c r="D114" s="39">
        <v>6</v>
      </c>
      <c r="E114" s="39">
        <v>17</v>
      </c>
    </row>
    <row r="115" spans="1:5" s="6" customFormat="1" x14ac:dyDescent="0.2">
      <c r="A115" s="35" t="s">
        <v>232</v>
      </c>
      <c r="B115" s="129" t="s">
        <v>233</v>
      </c>
      <c r="C115" s="36">
        <v>2</v>
      </c>
      <c r="D115" s="36">
        <v>1</v>
      </c>
      <c r="E115" s="36">
        <v>3</v>
      </c>
    </row>
    <row r="116" spans="1:5" s="6" customFormat="1" x14ac:dyDescent="0.2">
      <c r="A116" s="37" t="s">
        <v>616</v>
      </c>
      <c r="B116" s="130" t="s">
        <v>617</v>
      </c>
      <c r="C116" s="39"/>
      <c r="D116" s="39">
        <v>1</v>
      </c>
      <c r="E116" s="39">
        <v>1</v>
      </c>
    </row>
    <row r="117" spans="1:5" s="6" customFormat="1" x14ac:dyDescent="0.2">
      <c r="A117" s="35" t="s">
        <v>234</v>
      </c>
      <c r="B117" s="129" t="s">
        <v>235</v>
      </c>
      <c r="C117" s="36">
        <v>1</v>
      </c>
      <c r="D117" s="36">
        <v>1</v>
      </c>
      <c r="E117" s="36">
        <v>2</v>
      </c>
    </row>
    <row r="118" spans="1:5" s="6" customFormat="1" x14ac:dyDescent="0.2">
      <c r="A118" s="37" t="s">
        <v>421</v>
      </c>
      <c r="B118" s="130" t="s">
        <v>422</v>
      </c>
      <c r="C118" s="39"/>
      <c r="D118" s="39">
        <v>1</v>
      </c>
      <c r="E118" s="39">
        <v>1</v>
      </c>
    </row>
    <row r="119" spans="1:5" s="6" customFormat="1" x14ac:dyDescent="0.2">
      <c r="A119" s="35" t="s">
        <v>236</v>
      </c>
      <c r="B119" s="129" t="s">
        <v>237</v>
      </c>
      <c r="C119" s="36">
        <v>57</v>
      </c>
      <c r="D119" s="36">
        <v>13</v>
      </c>
      <c r="E119" s="36">
        <v>70</v>
      </c>
    </row>
    <row r="120" spans="1:5" s="6" customFormat="1" x14ac:dyDescent="0.2">
      <c r="A120" s="37" t="s">
        <v>238</v>
      </c>
      <c r="B120" s="130" t="s">
        <v>239</v>
      </c>
      <c r="C120" s="39">
        <v>11</v>
      </c>
      <c r="D120" s="39">
        <v>3</v>
      </c>
      <c r="E120" s="39">
        <v>14</v>
      </c>
    </row>
    <row r="121" spans="1:5" s="6" customFormat="1" x14ac:dyDescent="0.2">
      <c r="A121" s="35" t="s">
        <v>240</v>
      </c>
      <c r="B121" s="129" t="s">
        <v>241</v>
      </c>
      <c r="C121" s="36">
        <v>4</v>
      </c>
      <c r="D121" s="36">
        <v>1</v>
      </c>
      <c r="E121" s="36">
        <v>5</v>
      </c>
    </row>
    <row r="122" spans="1:5" s="6" customFormat="1" x14ac:dyDescent="0.2">
      <c r="A122" s="37" t="s">
        <v>242</v>
      </c>
      <c r="B122" s="130" t="s">
        <v>243</v>
      </c>
      <c r="C122" s="39">
        <v>1</v>
      </c>
      <c r="D122" s="39">
        <v>2</v>
      </c>
      <c r="E122" s="39">
        <v>3</v>
      </c>
    </row>
    <row r="123" spans="1:5" s="6" customFormat="1" x14ac:dyDescent="0.2">
      <c r="A123" s="35" t="s">
        <v>246</v>
      </c>
      <c r="B123" s="129" t="s">
        <v>247</v>
      </c>
      <c r="C123" s="36">
        <v>1</v>
      </c>
      <c r="D123" s="36">
        <v>3</v>
      </c>
      <c r="E123" s="36">
        <v>4</v>
      </c>
    </row>
    <row r="124" spans="1:5" s="6" customFormat="1" x14ac:dyDescent="0.2">
      <c r="A124" s="37" t="s">
        <v>618</v>
      </c>
      <c r="B124" s="130" t="s">
        <v>619</v>
      </c>
      <c r="C124" s="39">
        <v>3</v>
      </c>
      <c r="D124" s="39">
        <v>2</v>
      </c>
      <c r="E124" s="39">
        <v>5</v>
      </c>
    </row>
    <row r="125" spans="1:5" s="6" customFormat="1" x14ac:dyDescent="0.2">
      <c r="A125" s="35" t="s">
        <v>248</v>
      </c>
      <c r="B125" s="129" t="s">
        <v>249</v>
      </c>
      <c r="C125" s="36">
        <v>1</v>
      </c>
      <c r="D125" s="36"/>
      <c r="E125" s="36">
        <v>1</v>
      </c>
    </row>
    <row r="126" spans="1:5" s="6" customFormat="1" x14ac:dyDescent="0.2">
      <c r="A126" s="37" t="s">
        <v>250</v>
      </c>
      <c r="B126" s="130" t="s">
        <v>251</v>
      </c>
      <c r="C126" s="39">
        <v>6</v>
      </c>
      <c r="D126" s="39">
        <v>6</v>
      </c>
      <c r="E126" s="39">
        <v>12</v>
      </c>
    </row>
    <row r="127" spans="1:5" s="6" customFormat="1" x14ac:dyDescent="0.2">
      <c r="A127" s="35" t="s">
        <v>254</v>
      </c>
      <c r="B127" s="129" t="s">
        <v>255</v>
      </c>
      <c r="C127" s="36">
        <v>14</v>
      </c>
      <c r="D127" s="36">
        <v>7</v>
      </c>
      <c r="E127" s="36">
        <v>21</v>
      </c>
    </row>
    <row r="128" spans="1:5" s="6" customFormat="1" x14ac:dyDescent="0.2">
      <c r="A128" s="37" t="s">
        <v>256</v>
      </c>
      <c r="B128" s="130" t="s">
        <v>257</v>
      </c>
      <c r="C128" s="39">
        <v>56</v>
      </c>
      <c r="D128" s="39">
        <v>18</v>
      </c>
      <c r="E128" s="39">
        <v>74</v>
      </c>
    </row>
    <row r="129" spans="1:5" s="6" customFormat="1" x14ac:dyDescent="0.2">
      <c r="A129" s="35" t="s">
        <v>593</v>
      </c>
      <c r="B129" s="129" t="s">
        <v>594</v>
      </c>
      <c r="C129" s="36">
        <v>1</v>
      </c>
      <c r="D129" s="36"/>
      <c r="E129" s="36">
        <v>1</v>
      </c>
    </row>
    <row r="130" spans="1:5" s="6" customFormat="1" x14ac:dyDescent="0.2">
      <c r="A130" s="37" t="s">
        <v>258</v>
      </c>
      <c r="B130" s="130" t="s">
        <v>259</v>
      </c>
      <c r="C130" s="39"/>
      <c r="D130" s="39">
        <v>7</v>
      </c>
      <c r="E130" s="39">
        <v>7</v>
      </c>
    </row>
    <row r="131" spans="1:5" s="6" customFormat="1" x14ac:dyDescent="0.2">
      <c r="A131" s="35" t="s">
        <v>620</v>
      </c>
      <c r="B131" s="129" t="s">
        <v>621</v>
      </c>
      <c r="C131" s="36">
        <v>1</v>
      </c>
      <c r="D131" s="36"/>
      <c r="E131" s="36">
        <v>1</v>
      </c>
    </row>
    <row r="132" spans="1:5" s="6" customFormat="1" x14ac:dyDescent="0.2">
      <c r="A132" s="37" t="s">
        <v>260</v>
      </c>
      <c r="B132" s="130" t="s">
        <v>261</v>
      </c>
      <c r="C132" s="39"/>
      <c r="D132" s="39">
        <v>4</v>
      </c>
      <c r="E132" s="39">
        <v>4</v>
      </c>
    </row>
    <row r="133" spans="1:5" s="6" customFormat="1" x14ac:dyDescent="0.2">
      <c r="A133" s="35" t="s">
        <v>622</v>
      </c>
      <c r="B133" s="129" t="s">
        <v>623</v>
      </c>
      <c r="C133" s="36">
        <v>1</v>
      </c>
      <c r="D133" s="36"/>
      <c r="E133" s="36">
        <v>1</v>
      </c>
    </row>
    <row r="134" spans="1:5" s="6" customFormat="1" x14ac:dyDescent="0.2">
      <c r="A134" s="37" t="s">
        <v>262</v>
      </c>
      <c r="B134" s="130" t="s">
        <v>263</v>
      </c>
      <c r="C134" s="39">
        <v>19</v>
      </c>
      <c r="D134" s="39">
        <v>9</v>
      </c>
      <c r="E134" s="39">
        <v>28</v>
      </c>
    </row>
    <row r="135" spans="1:5" s="6" customFormat="1" x14ac:dyDescent="0.2">
      <c r="A135" s="35" t="s">
        <v>264</v>
      </c>
      <c r="B135" s="129" t="s">
        <v>265</v>
      </c>
      <c r="C135" s="36">
        <v>1</v>
      </c>
      <c r="D135" s="36"/>
      <c r="E135" s="36">
        <v>1</v>
      </c>
    </row>
    <row r="136" spans="1:5" s="6" customFormat="1" x14ac:dyDescent="0.2">
      <c r="A136" s="37" t="s">
        <v>266</v>
      </c>
      <c r="B136" s="130" t="s">
        <v>267</v>
      </c>
      <c r="C136" s="39">
        <v>3</v>
      </c>
      <c r="D136" s="39">
        <v>7</v>
      </c>
      <c r="E136" s="39">
        <v>10</v>
      </c>
    </row>
    <row r="137" spans="1:5" s="6" customFormat="1" x14ac:dyDescent="0.2">
      <c r="A137" s="35" t="s">
        <v>268</v>
      </c>
      <c r="B137" s="129" t="s">
        <v>269</v>
      </c>
      <c r="C137" s="36">
        <v>5</v>
      </c>
      <c r="D137" s="36">
        <v>2</v>
      </c>
      <c r="E137" s="36">
        <v>7</v>
      </c>
    </row>
    <row r="138" spans="1:5" s="6" customFormat="1" x14ac:dyDescent="0.2">
      <c r="A138" s="37" t="s">
        <v>270</v>
      </c>
      <c r="B138" s="130" t="s">
        <v>271</v>
      </c>
      <c r="C138" s="39">
        <v>2</v>
      </c>
      <c r="D138" s="39">
        <v>1</v>
      </c>
      <c r="E138" s="39">
        <v>3</v>
      </c>
    </row>
    <row r="139" spans="1:5" s="6" customFormat="1" x14ac:dyDescent="0.2">
      <c r="A139" s="35" t="s">
        <v>272</v>
      </c>
      <c r="B139" s="129" t="s">
        <v>273</v>
      </c>
      <c r="C139" s="36">
        <v>5</v>
      </c>
      <c r="D139" s="36"/>
      <c r="E139" s="36">
        <v>5</v>
      </c>
    </row>
    <row r="140" spans="1:5" s="6" customFormat="1" x14ac:dyDescent="0.2">
      <c r="A140" s="37" t="s">
        <v>624</v>
      </c>
      <c r="B140" s="130" t="s">
        <v>625</v>
      </c>
      <c r="C140" s="39">
        <v>1</v>
      </c>
      <c r="D140" s="39"/>
      <c r="E140" s="39">
        <v>1</v>
      </c>
    </row>
    <row r="141" spans="1:5" s="6" customFormat="1" x14ac:dyDescent="0.2">
      <c r="A141" s="35" t="s">
        <v>274</v>
      </c>
      <c r="B141" s="129" t="s">
        <v>275</v>
      </c>
      <c r="C141" s="36"/>
      <c r="D141" s="36">
        <v>3</v>
      </c>
      <c r="E141" s="36">
        <v>3</v>
      </c>
    </row>
    <row r="142" spans="1:5" s="6" customFormat="1" x14ac:dyDescent="0.2">
      <c r="A142" s="37" t="s">
        <v>276</v>
      </c>
      <c r="B142" s="130" t="s">
        <v>277</v>
      </c>
      <c r="C142" s="39">
        <v>2</v>
      </c>
      <c r="D142" s="39">
        <v>2</v>
      </c>
      <c r="E142" s="39">
        <v>4</v>
      </c>
    </row>
    <row r="143" spans="1:5" s="6" customFormat="1" x14ac:dyDescent="0.2">
      <c r="A143" s="35" t="s">
        <v>280</v>
      </c>
      <c r="B143" s="129" t="s">
        <v>281</v>
      </c>
      <c r="C143" s="36">
        <v>9</v>
      </c>
      <c r="D143" s="36">
        <v>1</v>
      </c>
      <c r="E143" s="36">
        <v>10</v>
      </c>
    </row>
    <row r="144" spans="1:5" s="6" customFormat="1" x14ac:dyDescent="0.2">
      <c r="A144" s="37" t="s">
        <v>626</v>
      </c>
      <c r="B144" s="130" t="s">
        <v>627</v>
      </c>
      <c r="C144" s="39">
        <v>1</v>
      </c>
      <c r="D144" s="39"/>
      <c r="E144" s="39">
        <v>1</v>
      </c>
    </row>
    <row r="145" spans="1:5" s="6" customFormat="1" x14ac:dyDescent="0.2">
      <c r="A145" s="35" t="s">
        <v>284</v>
      </c>
      <c r="B145" s="129" t="s">
        <v>285</v>
      </c>
      <c r="C145" s="36">
        <v>4</v>
      </c>
      <c r="D145" s="36">
        <v>2</v>
      </c>
      <c r="E145" s="36">
        <v>6</v>
      </c>
    </row>
    <row r="146" spans="1:5" s="6" customFormat="1" x14ac:dyDescent="0.2">
      <c r="A146" s="37" t="s">
        <v>286</v>
      </c>
      <c r="B146" s="130" t="s">
        <v>287</v>
      </c>
      <c r="C146" s="39">
        <v>2</v>
      </c>
      <c r="D146" s="39">
        <v>4</v>
      </c>
      <c r="E146" s="39">
        <v>6</v>
      </c>
    </row>
    <row r="147" spans="1:5" s="6" customFormat="1" x14ac:dyDescent="0.2">
      <c r="A147" s="35" t="s">
        <v>288</v>
      </c>
      <c r="B147" s="129" t="s">
        <v>289</v>
      </c>
      <c r="C147" s="36">
        <v>1</v>
      </c>
      <c r="D147" s="36">
        <v>4</v>
      </c>
      <c r="E147" s="36">
        <v>5</v>
      </c>
    </row>
    <row r="148" spans="1:5" s="6" customFormat="1" x14ac:dyDescent="0.2">
      <c r="A148" s="37" t="s">
        <v>290</v>
      </c>
      <c r="B148" s="130" t="s">
        <v>291</v>
      </c>
      <c r="C148" s="39">
        <v>13</v>
      </c>
      <c r="D148" s="39">
        <v>17</v>
      </c>
      <c r="E148" s="39">
        <v>30</v>
      </c>
    </row>
    <row r="149" spans="1:5" s="6" customFormat="1" x14ac:dyDescent="0.2">
      <c r="A149" s="35" t="s">
        <v>292</v>
      </c>
      <c r="B149" s="129" t="s">
        <v>293</v>
      </c>
      <c r="C149" s="36">
        <v>4</v>
      </c>
      <c r="D149" s="36">
        <v>7</v>
      </c>
      <c r="E149" s="36">
        <v>11</v>
      </c>
    </row>
    <row r="150" spans="1:5" s="6" customFormat="1" x14ac:dyDescent="0.2">
      <c r="A150" s="37" t="s">
        <v>294</v>
      </c>
      <c r="B150" s="130" t="s">
        <v>295</v>
      </c>
      <c r="C150" s="39">
        <v>7</v>
      </c>
      <c r="D150" s="39">
        <v>4</v>
      </c>
      <c r="E150" s="39">
        <v>11</v>
      </c>
    </row>
    <row r="151" spans="1:5" s="6" customFormat="1" x14ac:dyDescent="0.2">
      <c r="A151" s="35" t="s">
        <v>296</v>
      </c>
      <c r="B151" s="129" t="s">
        <v>297</v>
      </c>
      <c r="C151" s="36">
        <v>3</v>
      </c>
      <c r="D151" s="36"/>
      <c r="E151" s="36">
        <v>3</v>
      </c>
    </row>
    <row r="152" spans="1:5" s="6" customFormat="1" x14ac:dyDescent="0.2">
      <c r="A152" s="37" t="s">
        <v>298</v>
      </c>
      <c r="B152" s="130" t="s">
        <v>299</v>
      </c>
      <c r="C152" s="39">
        <v>7</v>
      </c>
      <c r="D152" s="39">
        <v>3</v>
      </c>
      <c r="E152" s="39">
        <v>10</v>
      </c>
    </row>
    <row r="153" spans="1:5" s="6" customFormat="1" x14ac:dyDescent="0.2">
      <c r="A153" s="35" t="s">
        <v>571</v>
      </c>
      <c r="B153" s="129" t="s">
        <v>572</v>
      </c>
      <c r="C153" s="36">
        <v>1</v>
      </c>
      <c r="D153" s="36"/>
      <c r="E153" s="36">
        <v>1</v>
      </c>
    </row>
    <row r="154" spans="1:5" s="6" customFormat="1" x14ac:dyDescent="0.2">
      <c r="A154" s="37" t="s">
        <v>320</v>
      </c>
      <c r="B154" s="130" t="s">
        <v>321</v>
      </c>
      <c r="C154" s="39">
        <v>3</v>
      </c>
      <c r="D154" s="39">
        <v>3</v>
      </c>
      <c r="E154" s="39">
        <v>6</v>
      </c>
    </row>
    <row r="155" spans="1:5" s="6" customFormat="1" x14ac:dyDescent="0.2">
      <c r="A155" s="35" t="s">
        <v>302</v>
      </c>
      <c r="B155" s="129" t="s">
        <v>303</v>
      </c>
      <c r="C155" s="36">
        <v>10</v>
      </c>
      <c r="D155" s="36">
        <v>2</v>
      </c>
      <c r="E155" s="36">
        <v>12</v>
      </c>
    </row>
    <row r="156" spans="1:5" s="6" customFormat="1" x14ac:dyDescent="0.2">
      <c r="A156" s="37" t="s">
        <v>304</v>
      </c>
      <c r="B156" s="130" t="s">
        <v>305</v>
      </c>
      <c r="C156" s="39">
        <v>16</v>
      </c>
      <c r="D156" s="39">
        <v>4</v>
      </c>
      <c r="E156" s="39">
        <v>20</v>
      </c>
    </row>
    <row r="157" spans="1:5" s="6" customFormat="1" x14ac:dyDescent="0.2">
      <c r="A157" s="35" t="s">
        <v>306</v>
      </c>
      <c r="B157" s="129" t="s">
        <v>307</v>
      </c>
      <c r="C157" s="36">
        <v>15</v>
      </c>
      <c r="D157" s="36">
        <v>3</v>
      </c>
      <c r="E157" s="36">
        <v>18</v>
      </c>
    </row>
    <row r="158" spans="1:5" s="6" customFormat="1" x14ac:dyDescent="0.2">
      <c r="A158" s="37" t="s">
        <v>308</v>
      </c>
      <c r="B158" s="130" t="s">
        <v>309</v>
      </c>
      <c r="C158" s="39">
        <v>2</v>
      </c>
      <c r="D158" s="39">
        <v>2</v>
      </c>
      <c r="E158" s="39">
        <v>4</v>
      </c>
    </row>
    <row r="159" spans="1:5" s="6" customFormat="1" x14ac:dyDescent="0.2">
      <c r="A159" s="35" t="s">
        <v>369</v>
      </c>
      <c r="B159" s="129" t="s">
        <v>370</v>
      </c>
      <c r="C159" s="36">
        <v>1</v>
      </c>
      <c r="D159" s="36"/>
      <c r="E159" s="36">
        <v>1</v>
      </c>
    </row>
    <row r="160" spans="1:5" s="6" customFormat="1" x14ac:dyDescent="0.2">
      <c r="A160" s="37" t="s">
        <v>310</v>
      </c>
      <c r="B160" s="130" t="s">
        <v>311</v>
      </c>
      <c r="C160" s="39">
        <v>11</v>
      </c>
      <c r="D160" s="39">
        <v>6</v>
      </c>
      <c r="E160" s="39">
        <v>17</v>
      </c>
    </row>
    <row r="161" spans="1:5" ht="15.75" thickBot="1" x14ac:dyDescent="0.3">
      <c r="A161" s="614" t="s">
        <v>1</v>
      </c>
      <c r="B161" s="615"/>
      <c r="C161" s="56">
        <v>1828</v>
      </c>
      <c r="D161" s="57">
        <v>1924</v>
      </c>
      <c r="E161" s="58">
        <v>3752</v>
      </c>
    </row>
    <row r="162" spans="1:5" ht="13.5" thickBot="1" x14ac:dyDescent="0.25">
      <c r="A162" s="30"/>
      <c r="B162" s="40"/>
      <c r="C162" s="41"/>
      <c r="D162" s="41"/>
    </row>
    <row r="163" spans="1:5" ht="38.25" x14ac:dyDescent="0.2">
      <c r="A163" s="30"/>
      <c r="B163" s="42" t="s">
        <v>312</v>
      </c>
      <c r="C163" s="52" t="s">
        <v>661</v>
      </c>
      <c r="D163" s="52" t="s">
        <v>50</v>
      </c>
      <c r="E163" s="53" t="s">
        <v>51</v>
      </c>
    </row>
    <row r="164" spans="1:5" x14ac:dyDescent="0.2">
      <c r="A164" s="30"/>
      <c r="B164" s="43" t="s">
        <v>313</v>
      </c>
      <c r="C164" s="44">
        <v>826</v>
      </c>
      <c r="D164" s="44">
        <v>684</v>
      </c>
      <c r="E164" s="44">
        <v>1510</v>
      </c>
    </row>
    <row r="165" spans="1:5" x14ac:dyDescent="0.2">
      <c r="A165" s="30"/>
      <c r="B165" s="43" t="s">
        <v>314</v>
      </c>
      <c r="C165" s="45">
        <v>639</v>
      </c>
      <c r="D165" s="45">
        <v>1024</v>
      </c>
      <c r="E165" s="45">
        <v>1663</v>
      </c>
    </row>
    <row r="166" spans="1:5" ht="13.5" thickBot="1" x14ac:dyDescent="0.25">
      <c r="A166" s="30"/>
      <c r="B166" s="43" t="s">
        <v>315</v>
      </c>
      <c r="C166" s="46">
        <v>363</v>
      </c>
      <c r="D166" s="46">
        <v>216</v>
      </c>
      <c r="E166" s="46">
        <v>579</v>
      </c>
    </row>
    <row r="167" spans="1:5" x14ac:dyDescent="0.2">
      <c r="C167" s="49"/>
      <c r="D167" s="50"/>
    </row>
    <row r="173" spans="1:5" x14ac:dyDescent="0.2">
      <c r="E173" s="51"/>
    </row>
    <row r="174" spans="1:5" x14ac:dyDescent="0.2">
      <c r="E174" s="51"/>
    </row>
    <row r="181" spans="2:5" s="47" customFormat="1" ht="22.5" customHeight="1" x14ac:dyDescent="0.2">
      <c r="B181" s="48"/>
      <c r="C181" s="32"/>
      <c r="D181" s="32"/>
      <c r="E181" s="1"/>
    </row>
  </sheetData>
  <mergeCells count="5">
    <mergeCell ref="A1:E1"/>
    <mergeCell ref="A3:E3"/>
    <mergeCell ref="A5:A6"/>
    <mergeCell ref="B5:B6"/>
    <mergeCell ref="A161:B161"/>
  </mergeCells>
  <printOptions horizontalCentered="1"/>
  <pageMargins left="0.98425196850393704" right="0.39370078740157483" top="0.39370078740157483" bottom="0.39370078740157483" header="0" footer="0"/>
  <pageSetup paperSize="9" scale="93" fitToHeight="0" orientation="portrait" r:id="rId1"/>
  <rowBreaks count="1" manualBreakCount="1">
    <brk id="1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L150"/>
  <sheetViews>
    <sheetView view="pageBreakPreview" topLeftCell="A4" zoomScaleNormal="70" zoomScaleSheetLayoutView="100" workbookViewId="0">
      <selection activeCell="N8" sqref="N8"/>
    </sheetView>
  </sheetViews>
  <sheetFormatPr defaultRowHeight="12.75" x14ac:dyDescent="0.2"/>
  <cols>
    <col min="1" max="1" width="8.85546875" style="59"/>
    <col min="2" max="2" width="42.5703125" style="60" customWidth="1"/>
    <col min="3" max="6" width="13.140625" style="60" customWidth="1"/>
    <col min="7" max="7" width="13.140625" style="59" customWidth="1"/>
    <col min="8" max="258" width="8.85546875" style="59"/>
    <col min="259" max="259" width="42.5703125" style="59" customWidth="1"/>
    <col min="260" max="263" width="24.28515625" style="59" customWidth="1"/>
    <col min="264" max="514" width="8.85546875" style="59"/>
    <col min="515" max="515" width="42.5703125" style="59" customWidth="1"/>
    <col min="516" max="519" width="24.28515625" style="59" customWidth="1"/>
    <col min="520" max="770" width="8.85546875" style="59"/>
    <col min="771" max="771" width="42.5703125" style="59" customWidth="1"/>
    <col min="772" max="775" width="24.28515625" style="59" customWidth="1"/>
    <col min="776" max="1026" width="8.85546875" style="59"/>
    <col min="1027" max="1027" width="42.5703125" style="59" customWidth="1"/>
    <col min="1028" max="1031" width="24.28515625" style="59" customWidth="1"/>
    <col min="1032" max="1282" width="8.85546875" style="59"/>
    <col min="1283" max="1283" width="42.5703125" style="59" customWidth="1"/>
    <col min="1284" max="1287" width="24.28515625" style="59" customWidth="1"/>
    <col min="1288" max="1538" width="8.85546875" style="59"/>
    <col min="1539" max="1539" width="42.5703125" style="59" customWidth="1"/>
    <col min="1540" max="1543" width="24.28515625" style="59" customWidth="1"/>
    <col min="1544" max="1794" width="8.85546875" style="59"/>
    <col min="1795" max="1795" width="42.5703125" style="59" customWidth="1"/>
    <col min="1796" max="1799" width="24.28515625" style="59" customWidth="1"/>
    <col min="1800" max="2050" width="8.85546875" style="59"/>
    <col min="2051" max="2051" width="42.5703125" style="59" customWidth="1"/>
    <col min="2052" max="2055" width="24.28515625" style="59" customWidth="1"/>
    <col min="2056" max="2306" width="8.85546875" style="59"/>
    <col min="2307" max="2307" width="42.5703125" style="59" customWidth="1"/>
    <col min="2308" max="2311" width="24.28515625" style="59" customWidth="1"/>
    <col min="2312" max="2562" width="8.85546875" style="59"/>
    <col min="2563" max="2563" width="42.5703125" style="59" customWidth="1"/>
    <col min="2564" max="2567" width="24.28515625" style="59" customWidth="1"/>
    <col min="2568" max="2818" width="8.85546875" style="59"/>
    <col min="2819" max="2819" width="42.5703125" style="59" customWidth="1"/>
    <col min="2820" max="2823" width="24.28515625" style="59" customWidth="1"/>
    <col min="2824" max="3074" width="8.85546875" style="59"/>
    <col min="3075" max="3075" width="42.5703125" style="59" customWidth="1"/>
    <col min="3076" max="3079" width="24.28515625" style="59" customWidth="1"/>
    <col min="3080" max="3330" width="8.85546875" style="59"/>
    <col min="3331" max="3331" width="42.5703125" style="59" customWidth="1"/>
    <col min="3332" max="3335" width="24.28515625" style="59" customWidth="1"/>
    <col min="3336" max="3586" width="8.85546875" style="59"/>
    <col min="3587" max="3587" width="42.5703125" style="59" customWidth="1"/>
    <col min="3588" max="3591" width="24.28515625" style="59" customWidth="1"/>
    <col min="3592" max="3842" width="8.85546875" style="59"/>
    <col min="3843" max="3843" width="42.5703125" style="59" customWidth="1"/>
    <col min="3844" max="3847" width="24.28515625" style="59" customWidth="1"/>
    <col min="3848" max="4098" width="8.85546875" style="59"/>
    <col min="4099" max="4099" width="42.5703125" style="59" customWidth="1"/>
    <col min="4100" max="4103" width="24.28515625" style="59" customWidth="1"/>
    <col min="4104" max="4354" width="8.85546875" style="59"/>
    <col min="4355" max="4355" width="42.5703125" style="59" customWidth="1"/>
    <col min="4356" max="4359" width="24.28515625" style="59" customWidth="1"/>
    <col min="4360" max="4610" width="8.85546875" style="59"/>
    <col min="4611" max="4611" width="42.5703125" style="59" customWidth="1"/>
    <col min="4612" max="4615" width="24.28515625" style="59" customWidth="1"/>
    <col min="4616" max="4866" width="8.85546875" style="59"/>
    <col min="4867" max="4867" width="42.5703125" style="59" customWidth="1"/>
    <col min="4868" max="4871" width="24.28515625" style="59" customWidth="1"/>
    <col min="4872" max="5122" width="8.85546875" style="59"/>
    <col min="5123" max="5123" width="42.5703125" style="59" customWidth="1"/>
    <col min="5124" max="5127" width="24.28515625" style="59" customWidth="1"/>
    <col min="5128" max="5378" width="8.85546875" style="59"/>
    <col min="5379" max="5379" width="42.5703125" style="59" customWidth="1"/>
    <col min="5380" max="5383" width="24.28515625" style="59" customWidth="1"/>
    <col min="5384" max="5634" width="8.85546875" style="59"/>
    <col min="5635" max="5635" width="42.5703125" style="59" customWidth="1"/>
    <col min="5636" max="5639" width="24.28515625" style="59" customWidth="1"/>
    <col min="5640" max="5890" width="8.85546875" style="59"/>
    <col min="5891" max="5891" width="42.5703125" style="59" customWidth="1"/>
    <col min="5892" max="5895" width="24.28515625" style="59" customWidth="1"/>
    <col min="5896" max="6146" width="8.85546875" style="59"/>
    <col min="6147" max="6147" width="42.5703125" style="59" customWidth="1"/>
    <col min="6148" max="6151" width="24.28515625" style="59" customWidth="1"/>
    <col min="6152" max="6402" width="8.85546875" style="59"/>
    <col min="6403" max="6403" width="42.5703125" style="59" customWidth="1"/>
    <col min="6404" max="6407" width="24.28515625" style="59" customWidth="1"/>
    <col min="6408" max="6658" width="8.85546875" style="59"/>
    <col min="6659" max="6659" width="42.5703125" style="59" customWidth="1"/>
    <col min="6660" max="6663" width="24.28515625" style="59" customWidth="1"/>
    <col min="6664" max="6914" width="8.85546875" style="59"/>
    <col min="6915" max="6915" width="42.5703125" style="59" customWidth="1"/>
    <col min="6916" max="6919" width="24.28515625" style="59" customWidth="1"/>
    <col min="6920" max="7170" width="8.85546875" style="59"/>
    <col min="7171" max="7171" width="42.5703125" style="59" customWidth="1"/>
    <col min="7172" max="7175" width="24.28515625" style="59" customWidth="1"/>
    <col min="7176" max="7426" width="8.85546875" style="59"/>
    <col min="7427" max="7427" width="42.5703125" style="59" customWidth="1"/>
    <col min="7428" max="7431" width="24.28515625" style="59" customWidth="1"/>
    <col min="7432" max="7682" width="8.85546875" style="59"/>
    <col min="7683" max="7683" width="42.5703125" style="59" customWidth="1"/>
    <col min="7684" max="7687" width="24.28515625" style="59" customWidth="1"/>
    <col min="7688" max="7938" width="8.85546875" style="59"/>
    <col min="7939" max="7939" width="42.5703125" style="59" customWidth="1"/>
    <col min="7940" max="7943" width="24.28515625" style="59" customWidth="1"/>
    <col min="7944" max="8194" width="8.85546875" style="59"/>
    <col min="8195" max="8195" width="42.5703125" style="59" customWidth="1"/>
    <col min="8196" max="8199" width="24.28515625" style="59" customWidth="1"/>
    <col min="8200" max="8450" width="8.85546875" style="59"/>
    <col min="8451" max="8451" width="42.5703125" style="59" customWidth="1"/>
    <col min="8452" max="8455" width="24.28515625" style="59" customWidth="1"/>
    <col min="8456" max="8706" width="8.85546875" style="59"/>
    <col min="8707" max="8707" width="42.5703125" style="59" customWidth="1"/>
    <col min="8708" max="8711" width="24.28515625" style="59" customWidth="1"/>
    <col min="8712" max="8962" width="8.85546875" style="59"/>
    <col min="8963" max="8963" width="42.5703125" style="59" customWidth="1"/>
    <col min="8964" max="8967" width="24.28515625" style="59" customWidth="1"/>
    <col min="8968" max="9218" width="8.85546875" style="59"/>
    <col min="9219" max="9219" width="42.5703125" style="59" customWidth="1"/>
    <col min="9220" max="9223" width="24.28515625" style="59" customWidth="1"/>
    <col min="9224" max="9474" width="8.85546875" style="59"/>
    <col min="9475" max="9475" width="42.5703125" style="59" customWidth="1"/>
    <col min="9476" max="9479" width="24.28515625" style="59" customWidth="1"/>
    <col min="9480" max="9730" width="8.85546875" style="59"/>
    <col min="9731" max="9731" width="42.5703125" style="59" customWidth="1"/>
    <col min="9732" max="9735" width="24.28515625" style="59" customWidth="1"/>
    <col min="9736" max="9986" width="8.85546875" style="59"/>
    <col min="9987" max="9987" width="42.5703125" style="59" customWidth="1"/>
    <col min="9988" max="9991" width="24.28515625" style="59" customWidth="1"/>
    <col min="9992" max="10242" width="8.85546875" style="59"/>
    <col min="10243" max="10243" width="42.5703125" style="59" customWidth="1"/>
    <col min="10244" max="10247" width="24.28515625" style="59" customWidth="1"/>
    <col min="10248" max="10498" width="8.85546875" style="59"/>
    <col min="10499" max="10499" width="42.5703125" style="59" customWidth="1"/>
    <col min="10500" max="10503" width="24.28515625" style="59" customWidth="1"/>
    <col min="10504" max="10754" width="8.85546875" style="59"/>
    <col min="10755" max="10755" width="42.5703125" style="59" customWidth="1"/>
    <col min="10756" max="10759" width="24.28515625" style="59" customWidth="1"/>
    <col min="10760" max="11010" width="8.85546875" style="59"/>
    <col min="11011" max="11011" width="42.5703125" style="59" customWidth="1"/>
    <col min="11012" max="11015" width="24.28515625" style="59" customWidth="1"/>
    <col min="11016" max="11266" width="8.85546875" style="59"/>
    <col min="11267" max="11267" width="42.5703125" style="59" customWidth="1"/>
    <col min="11268" max="11271" width="24.28515625" style="59" customWidth="1"/>
    <col min="11272" max="11522" width="8.85546875" style="59"/>
    <col min="11523" max="11523" width="42.5703125" style="59" customWidth="1"/>
    <col min="11524" max="11527" width="24.28515625" style="59" customWidth="1"/>
    <col min="11528" max="11778" width="8.85546875" style="59"/>
    <col min="11779" max="11779" width="42.5703125" style="59" customWidth="1"/>
    <col min="11780" max="11783" width="24.28515625" style="59" customWidth="1"/>
    <col min="11784" max="12034" width="8.85546875" style="59"/>
    <col min="12035" max="12035" width="42.5703125" style="59" customWidth="1"/>
    <col min="12036" max="12039" width="24.28515625" style="59" customWidth="1"/>
    <col min="12040" max="12290" width="8.85546875" style="59"/>
    <col min="12291" max="12291" width="42.5703125" style="59" customWidth="1"/>
    <col min="12292" max="12295" width="24.28515625" style="59" customWidth="1"/>
    <col min="12296" max="12546" width="8.85546875" style="59"/>
    <col min="12547" max="12547" width="42.5703125" style="59" customWidth="1"/>
    <col min="12548" max="12551" width="24.28515625" style="59" customWidth="1"/>
    <col min="12552" max="12802" width="8.85546875" style="59"/>
    <col min="12803" max="12803" width="42.5703125" style="59" customWidth="1"/>
    <col min="12804" max="12807" width="24.28515625" style="59" customWidth="1"/>
    <col min="12808" max="13058" width="8.85546875" style="59"/>
    <col min="13059" max="13059" width="42.5703125" style="59" customWidth="1"/>
    <col min="13060" max="13063" width="24.28515625" style="59" customWidth="1"/>
    <col min="13064" max="13314" width="8.85546875" style="59"/>
    <col min="13315" max="13315" width="42.5703125" style="59" customWidth="1"/>
    <col min="13316" max="13319" width="24.28515625" style="59" customWidth="1"/>
    <col min="13320" max="13570" width="8.85546875" style="59"/>
    <col min="13571" max="13571" width="42.5703125" style="59" customWidth="1"/>
    <col min="13572" max="13575" width="24.28515625" style="59" customWidth="1"/>
    <col min="13576" max="13826" width="8.85546875" style="59"/>
    <col min="13827" max="13827" width="42.5703125" style="59" customWidth="1"/>
    <col min="13828" max="13831" width="24.28515625" style="59" customWidth="1"/>
    <col min="13832" max="14082" width="8.85546875" style="59"/>
    <col min="14083" max="14083" width="42.5703125" style="59" customWidth="1"/>
    <col min="14084" max="14087" width="24.28515625" style="59" customWidth="1"/>
    <col min="14088" max="14338" width="8.85546875" style="59"/>
    <col min="14339" max="14339" width="42.5703125" style="59" customWidth="1"/>
    <col min="14340" max="14343" width="24.28515625" style="59" customWidth="1"/>
    <col min="14344" max="14594" width="8.85546875" style="59"/>
    <col min="14595" max="14595" width="42.5703125" style="59" customWidth="1"/>
    <col min="14596" max="14599" width="24.28515625" style="59" customWidth="1"/>
    <col min="14600" max="14850" width="8.85546875" style="59"/>
    <col min="14851" max="14851" width="42.5703125" style="59" customWidth="1"/>
    <col min="14852" max="14855" width="24.28515625" style="59" customWidth="1"/>
    <col min="14856" max="15106" width="8.85546875" style="59"/>
    <col min="15107" max="15107" width="42.5703125" style="59" customWidth="1"/>
    <col min="15108" max="15111" width="24.28515625" style="59" customWidth="1"/>
    <col min="15112" max="15362" width="8.85546875" style="59"/>
    <col min="15363" max="15363" width="42.5703125" style="59" customWidth="1"/>
    <col min="15364" max="15367" width="24.28515625" style="59" customWidth="1"/>
    <col min="15368" max="15618" width="8.85546875" style="59"/>
    <col min="15619" max="15619" width="42.5703125" style="59" customWidth="1"/>
    <col min="15620" max="15623" width="24.28515625" style="59" customWidth="1"/>
    <col min="15624" max="15874" width="8.85546875" style="59"/>
    <col min="15875" max="15875" width="42.5703125" style="59" customWidth="1"/>
    <col min="15876" max="15879" width="24.28515625" style="59" customWidth="1"/>
    <col min="15880" max="16130" width="8.85546875" style="59"/>
    <col min="16131" max="16131" width="42.5703125" style="59" customWidth="1"/>
    <col min="16132" max="16135" width="24.28515625" style="59" customWidth="1"/>
    <col min="16136" max="16384" width="8.85546875" style="59"/>
  </cols>
  <sheetData>
    <row r="1" spans="1:12" x14ac:dyDescent="0.2">
      <c r="D1" s="616" t="s">
        <v>333</v>
      </c>
      <c r="E1" s="616"/>
      <c r="F1" s="616"/>
      <c r="G1" s="616"/>
    </row>
    <row r="3" spans="1:12" s="76" customFormat="1" ht="15.75" customHeight="1" x14ac:dyDescent="0.2">
      <c r="A3" s="617" t="s">
        <v>671</v>
      </c>
      <c r="B3" s="617"/>
      <c r="C3" s="617"/>
      <c r="D3" s="617"/>
      <c r="E3" s="617"/>
      <c r="F3" s="617"/>
      <c r="G3" s="617"/>
    </row>
    <row r="4" spans="1:12" ht="13.5" thickBot="1" x14ac:dyDescent="0.25">
      <c r="B4" s="62"/>
      <c r="C4" s="62"/>
      <c r="D4" s="62"/>
      <c r="E4" s="62"/>
      <c r="F4" s="62"/>
      <c r="G4" s="62"/>
    </row>
    <row r="5" spans="1:12" ht="67.5" customHeight="1" thickBot="1" x14ac:dyDescent="0.25">
      <c r="A5" s="260" t="s">
        <v>332</v>
      </c>
      <c r="B5" s="261" t="s">
        <v>331</v>
      </c>
      <c r="C5" s="262" t="s">
        <v>330</v>
      </c>
      <c r="D5" s="262" t="s">
        <v>661</v>
      </c>
      <c r="E5" s="262" t="s">
        <v>329</v>
      </c>
      <c r="F5" s="262" t="s">
        <v>328</v>
      </c>
      <c r="G5" s="262" t="s">
        <v>662</v>
      </c>
    </row>
    <row r="6" spans="1:12" s="444" customFormat="1" ht="23.25" customHeight="1" x14ac:dyDescent="0.2">
      <c r="A6" s="74">
        <v>1</v>
      </c>
      <c r="B6" s="73" t="s">
        <v>327</v>
      </c>
      <c r="C6" s="72">
        <v>371</v>
      </c>
      <c r="D6" s="72">
        <v>247</v>
      </c>
      <c r="E6" s="71">
        <v>6</v>
      </c>
      <c r="F6" s="70">
        <f t="shared" ref="F6:F11" si="0">C6+D6+E6</f>
        <v>624</v>
      </c>
      <c r="G6" s="487">
        <f t="shared" ref="G6:G12" si="1">F6/4355</f>
        <v>0.14328358208955225</v>
      </c>
      <c r="I6" s="445"/>
      <c r="J6" s="445"/>
      <c r="K6" s="445"/>
      <c r="L6" s="445"/>
    </row>
    <row r="7" spans="1:12" ht="20.25" customHeight="1" x14ac:dyDescent="0.2">
      <c r="A7" s="68">
        <v>2</v>
      </c>
      <c r="B7" s="67" t="s">
        <v>326</v>
      </c>
      <c r="C7" s="66">
        <v>3</v>
      </c>
      <c r="D7" s="66">
        <v>2</v>
      </c>
      <c r="E7" s="65">
        <v>0</v>
      </c>
      <c r="F7" s="75">
        <f t="shared" si="0"/>
        <v>5</v>
      </c>
      <c r="G7" s="486">
        <f t="shared" si="1"/>
        <v>1.148105625717566E-3</v>
      </c>
      <c r="I7" s="64"/>
      <c r="J7" s="64"/>
      <c r="K7" s="64"/>
      <c r="L7" s="69"/>
    </row>
    <row r="8" spans="1:12" s="444" customFormat="1" ht="17.25" customHeight="1" x14ac:dyDescent="0.2">
      <c r="A8" s="74">
        <v>3</v>
      </c>
      <c r="B8" s="73" t="s">
        <v>325</v>
      </c>
      <c r="C8" s="72">
        <v>105</v>
      </c>
      <c r="D8" s="72">
        <v>60</v>
      </c>
      <c r="E8" s="71">
        <v>0</v>
      </c>
      <c r="F8" s="70">
        <f t="shared" si="0"/>
        <v>165</v>
      </c>
      <c r="G8" s="487">
        <f t="shared" si="1"/>
        <v>3.7887485648679678E-2</v>
      </c>
      <c r="I8" s="445"/>
      <c r="J8" s="445"/>
      <c r="K8" s="445"/>
      <c r="L8" s="445"/>
    </row>
    <row r="9" spans="1:12" ht="17.25" customHeight="1" x14ac:dyDescent="0.2">
      <c r="A9" s="68">
        <v>4</v>
      </c>
      <c r="B9" s="67" t="s">
        <v>324</v>
      </c>
      <c r="C9" s="66">
        <v>63</v>
      </c>
      <c r="D9" s="66">
        <v>41</v>
      </c>
      <c r="E9" s="65">
        <v>2</v>
      </c>
      <c r="F9" s="75">
        <f t="shared" si="0"/>
        <v>106</v>
      </c>
      <c r="G9" s="486">
        <f t="shared" si="1"/>
        <v>2.4339839265212399E-2</v>
      </c>
      <c r="I9" s="64"/>
      <c r="J9" s="64"/>
      <c r="K9" s="64"/>
      <c r="L9" s="69"/>
    </row>
    <row r="10" spans="1:12" s="444" customFormat="1" ht="17.25" customHeight="1" x14ac:dyDescent="0.2">
      <c r="A10" s="74">
        <v>5</v>
      </c>
      <c r="B10" s="73" t="s">
        <v>323</v>
      </c>
      <c r="C10" s="72">
        <v>4</v>
      </c>
      <c r="D10" s="72">
        <v>6</v>
      </c>
      <c r="E10" s="71">
        <v>0</v>
      </c>
      <c r="F10" s="70">
        <f t="shared" si="0"/>
        <v>10</v>
      </c>
      <c r="G10" s="487">
        <f t="shared" si="1"/>
        <v>2.2962112514351321E-3</v>
      </c>
      <c r="I10" s="445"/>
      <c r="J10" s="445"/>
      <c r="K10" s="445"/>
      <c r="L10" s="445"/>
    </row>
    <row r="11" spans="1:12" s="63" customFormat="1" ht="17.25" customHeight="1" x14ac:dyDescent="0.2">
      <c r="A11" s="464">
        <v>6</v>
      </c>
      <c r="B11" s="465" t="s">
        <v>322</v>
      </c>
      <c r="C11" s="484">
        <v>37</v>
      </c>
      <c r="D11" s="484">
        <v>13</v>
      </c>
      <c r="E11" s="485">
        <v>0</v>
      </c>
      <c r="F11" s="75">
        <f t="shared" si="0"/>
        <v>50</v>
      </c>
      <c r="G11" s="486">
        <f t="shared" si="1"/>
        <v>1.1481056257175661E-2</v>
      </c>
      <c r="I11" s="64"/>
      <c r="J11" s="64"/>
      <c r="K11" s="64"/>
      <c r="L11" s="64"/>
    </row>
    <row r="12" spans="1:12" s="446" customFormat="1" ht="22.5" customHeight="1" thickBot="1" x14ac:dyDescent="0.25">
      <c r="A12" s="618" t="s">
        <v>1</v>
      </c>
      <c r="B12" s="619"/>
      <c r="C12" s="263">
        <f>SUM(C6:C11)</f>
        <v>583</v>
      </c>
      <c r="D12" s="263">
        <f>SUM(D6:D11)</f>
        <v>369</v>
      </c>
      <c r="E12" s="263">
        <f>SUM(E6:E11)</f>
        <v>8</v>
      </c>
      <c r="F12" s="264">
        <f>SUM(F6:F11)</f>
        <v>960</v>
      </c>
      <c r="G12" s="488">
        <f t="shared" si="1"/>
        <v>0.22043628013777267</v>
      </c>
      <c r="J12" s="447"/>
      <c r="K12" s="447"/>
      <c r="L12" s="447"/>
    </row>
    <row r="13" spans="1:12" x14ac:dyDescent="0.2">
      <c r="A13" s="61"/>
    </row>
    <row r="14" spans="1:12" x14ac:dyDescent="0.2">
      <c r="A14" s="61"/>
    </row>
    <row r="15" spans="1:12" x14ac:dyDescent="0.2">
      <c r="A15" s="61"/>
    </row>
    <row r="16" spans="1:12" x14ac:dyDescent="0.2">
      <c r="A16" s="61"/>
    </row>
    <row r="17" spans="1:1" x14ac:dyDescent="0.2">
      <c r="A17" s="61"/>
    </row>
    <row r="18" spans="1:1" x14ac:dyDescent="0.2">
      <c r="A18" s="61"/>
    </row>
    <row r="19" spans="1:1" x14ac:dyDescent="0.2">
      <c r="A19" s="61"/>
    </row>
    <row r="20" spans="1:1" x14ac:dyDescent="0.2">
      <c r="A20" s="61"/>
    </row>
    <row r="21" spans="1:1" x14ac:dyDescent="0.2">
      <c r="A21" s="61"/>
    </row>
    <row r="22" spans="1:1" x14ac:dyDescent="0.2">
      <c r="A22" s="61"/>
    </row>
    <row r="23" spans="1:1" x14ac:dyDescent="0.2">
      <c r="A23" s="61"/>
    </row>
    <row r="24" spans="1:1" x14ac:dyDescent="0.2">
      <c r="A24" s="61"/>
    </row>
    <row r="148" spans="3:4" x14ac:dyDescent="0.2">
      <c r="C148" s="60">
        <f>SUM(C6:C82)</f>
        <v>1166</v>
      </c>
      <c r="D148" s="60">
        <f>SUM(D6:D82)</f>
        <v>738</v>
      </c>
    </row>
    <row r="149" spans="3:4" x14ac:dyDescent="0.2">
      <c r="C149" s="60">
        <f>SUM(C83:C87)</f>
        <v>0</v>
      </c>
      <c r="D149" s="60">
        <f t="shared" ref="D149" si="2">SUM(D83:D87)</f>
        <v>0</v>
      </c>
    </row>
    <row r="150" spans="3:4" x14ac:dyDescent="0.2">
      <c r="C150" s="60">
        <f>SUM(C88:C144)</f>
        <v>0</v>
      </c>
      <c r="D150" s="60">
        <f t="shared" ref="D150" si="3">SUM(D88:D144)</f>
        <v>0</v>
      </c>
    </row>
  </sheetData>
  <mergeCells count="3">
    <mergeCell ref="D1:G1"/>
    <mergeCell ref="A3:G3"/>
    <mergeCell ref="A12:B12"/>
  </mergeCells>
  <printOptions horizontalCentered="1"/>
  <pageMargins left="0.98425196850393704" right="0.39370078740157483" top="0.39370078740157483" bottom="0.39370078740157483" header="0" footer="0"/>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DZ167"/>
  <sheetViews>
    <sheetView view="pageBreakPreview" topLeftCell="B1" zoomScale="80" zoomScaleSheetLayoutView="80" workbookViewId="0">
      <pane ySplit="7" topLeftCell="A221" activePane="bottomLeft" state="frozen"/>
      <selection activeCell="K26" sqref="K26:L27"/>
      <selection pane="bottomLeft" activeCell="O157" sqref="O157"/>
    </sheetView>
  </sheetViews>
  <sheetFormatPr defaultColWidth="4.7109375" defaultRowHeight="12.75" x14ac:dyDescent="0.2"/>
  <cols>
    <col min="1" max="1" width="5.28515625" style="14" customWidth="1"/>
    <col min="2" max="2" width="31.28515625" style="77" bestFit="1" customWidth="1"/>
    <col min="3" max="3" width="6.140625" style="14" customWidth="1"/>
    <col min="4" max="4" width="14.85546875" style="13" customWidth="1"/>
    <col min="5" max="5" width="6.140625" style="78" customWidth="1"/>
    <col min="6" max="6" width="14.140625" style="13" bestFit="1" customWidth="1"/>
    <col min="7" max="7" width="6.140625" style="78" customWidth="1"/>
    <col min="8" max="8" width="15" style="13" customWidth="1"/>
    <col min="9" max="9" width="7.7109375" style="78" customWidth="1"/>
    <col min="10" max="10" width="7.7109375" style="14" customWidth="1"/>
    <col min="11" max="11" width="14.85546875" style="79" customWidth="1"/>
    <col min="12" max="12" width="11.42578125" style="13" customWidth="1"/>
    <col min="13" max="13" width="10.7109375" style="13" customWidth="1"/>
    <col min="14" max="14" width="9.140625" style="80" customWidth="1"/>
    <col min="15" max="15" width="19.140625" style="80" customWidth="1"/>
    <col min="16" max="16" width="20.7109375" style="80" customWidth="1"/>
    <col min="17" max="17" width="16.7109375" style="80" customWidth="1"/>
    <col min="18" max="130" width="9.140625" style="80" customWidth="1"/>
    <col min="131" max="255" width="9.140625" style="8" customWidth="1"/>
    <col min="256" max="256" width="4.7109375" style="8"/>
    <col min="257" max="257" width="5.28515625" style="8" customWidth="1"/>
    <col min="258" max="258" width="31.28515625" style="8" bestFit="1" customWidth="1"/>
    <col min="259" max="259" width="6.140625" style="8" customWidth="1"/>
    <col min="260" max="260" width="14.85546875" style="8" customWidth="1"/>
    <col min="261" max="261" width="6.140625" style="8" customWidth="1"/>
    <col min="262" max="262" width="14.140625" style="8" bestFit="1" customWidth="1"/>
    <col min="263" max="263" width="6.140625" style="8" customWidth="1"/>
    <col min="264" max="264" width="15" style="8" customWidth="1"/>
    <col min="265" max="266" width="7.7109375" style="8" customWidth="1"/>
    <col min="267" max="267" width="14.85546875" style="8" customWidth="1"/>
    <col min="268" max="269" width="11.42578125" style="8" customWidth="1"/>
    <col min="270" max="511" width="9.140625" style="8" customWidth="1"/>
    <col min="512" max="512" width="4.7109375" style="8"/>
    <col min="513" max="513" width="5.28515625" style="8" customWidth="1"/>
    <col min="514" max="514" width="31.28515625" style="8" bestFit="1" customWidth="1"/>
    <col min="515" max="515" width="6.140625" style="8" customWidth="1"/>
    <col min="516" max="516" width="14.85546875" style="8" customWidth="1"/>
    <col min="517" max="517" width="6.140625" style="8" customWidth="1"/>
    <col min="518" max="518" width="14.140625" style="8" bestFit="1" customWidth="1"/>
    <col min="519" max="519" width="6.140625" style="8" customWidth="1"/>
    <col min="520" max="520" width="15" style="8" customWidth="1"/>
    <col min="521" max="522" width="7.7109375" style="8" customWidth="1"/>
    <col min="523" max="523" width="14.85546875" style="8" customWidth="1"/>
    <col min="524" max="525" width="11.42578125" style="8" customWidth="1"/>
    <col min="526" max="767" width="9.140625" style="8" customWidth="1"/>
    <col min="768" max="768" width="4.7109375" style="8"/>
    <col min="769" max="769" width="5.28515625" style="8" customWidth="1"/>
    <col min="770" max="770" width="31.28515625" style="8" bestFit="1" customWidth="1"/>
    <col min="771" max="771" width="6.140625" style="8" customWidth="1"/>
    <col min="772" max="772" width="14.85546875" style="8" customWidth="1"/>
    <col min="773" max="773" width="6.140625" style="8" customWidth="1"/>
    <col min="774" max="774" width="14.140625" style="8" bestFit="1" customWidth="1"/>
    <col min="775" max="775" width="6.140625" style="8" customWidth="1"/>
    <col min="776" max="776" width="15" style="8" customWidth="1"/>
    <col min="777" max="778" width="7.7109375" style="8" customWidth="1"/>
    <col min="779" max="779" width="14.85546875" style="8" customWidth="1"/>
    <col min="780" max="781" width="11.42578125" style="8" customWidth="1"/>
    <col min="782" max="1023" width="9.140625" style="8" customWidth="1"/>
    <col min="1024" max="1024" width="4.7109375" style="8"/>
    <col min="1025" max="1025" width="5.28515625" style="8" customWidth="1"/>
    <col min="1026" max="1026" width="31.28515625" style="8" bestFit="1" customWidth="1"/>
    <col min="1027" max="1027" width="6.140625" style="8" customWidth="1"/>
    <col min="1028" max="1028" width="14.85546875" style="8" customWidth="1"/>
    <col min="1029" max="1029" width="6.140625" style="8" customWidth="1"/>
    <col min="1030" max="1030" width="14.140625" style="8" bestFit="1" customWidth="1"/>
    <col min="1031" max="1031" width="6.140625" style="8" customWidth="1"/>
    <col min="1032" max="1032" width="15" style="8" customWidth="1"/>
    <col min="1033" max="1034" width="7.7109375" style="8" customWidth="1"/>
    <col min="1035" max="1035" width="14.85546875" style="8" customWidth="1"/>
    <col min="1036" max="1037" width="11.42578125" style="8" customWidth="1"/>
    <col min="1038" max="1279" width="9.140625" style="8" customWidth="1"/>
    <col min="1280" max="1280" width="4.7109375" style="8"/>
    <col min="1281" max="1281" width="5.28515625" style="8" customWidth="1"/>
    <col min="1282" max="1282" width="31.28515625" style="8" bestFit="1" customWidth="1"/>
    <col min="1283" max="1283" width="6.140625" style="8" customWidth="1"/>
    <col min="1284" max="1284" width="14.85546875" style="8" customWidth="1"/>
    <col min="1285" max="1285" width="6.140625" style="8" customWidth="1"/>
    <col min="1286" max="1286" width="14.140625" style="8" bestFit="1" customWidth="1"/>
    <col min="1287" max="1287" width="6.140625" style="8" customWidth="1"/>
    <col min="1288" max="1288" width="15" style="8" customWidth="1"/>
    <col min="1289" max="1290" width="7.7109375" style="8" customWidth="1"/>
    <col min="1291" max="1291" width="14.85546875" style="8" customWidth="1"/>
    <col min="1292" max="1293" width="11.42578125" style="8" customWidth="1"/>
    <col min="1294" max="1535" width="9.140625" style="8" customWidth="1"/>
    <col min="1536" max="1536" width="4.7109375" style="8"/>
    <col min="1537" max="1537" width="5.28515625" style="8" customWidth="1"/>
    <col min="1538" max="1538" width="31.28515625" style="8" bestFit="1" customWidth="1"/>
    <col min="1539" max="1539" width="6.140625" style="8" customWidth="1"/>
    <col min="1540" max="1540" width="14.85546875" style="8" customWidth="1"/>
    <col min="1541" max="1541" width="6.140625" style="8" customWidth="1"/>
    <col min="1542" max="1542" width="14.140625" style="8" bestFit="1" customWidth="1"/>
    <col min="1543" max="1543" width="6.140625" style="8" customWidth="1"/>
    <col min="1544" max="1544" width="15" style="8" customWidth="1"/>
    <col min="1545" max="1546" width="7.7109375" style="8" customWidth="1"/>
    <col min="1547" max="1547" width="14.85546875" style="8" customWidth="1"/>
    <col min="1548" max="1549" width="11.42578125" style="8" customWidth="1"/>
    <col min="1550" max="1791" width="9.140625" style="8" customWidth="1"/>
    <col min="1792" max="1792" width="4.7109375" style="8"/>
    <col min="1793" max="1793" width="5.28515625" style="8" customWidth="1"/>
    <col min="1794" max="1794" width="31.28515625" style="8" bestFit="1" customWidth="1"/>
    <col min="1795" max="1795" width="6.140625" style="8" customWidth="1"/>
    <col min="1796" max="1796" width="14.85546875" style="8" customWidth="1"/>
    <col min="1797" max="1797" width="6.140625" style="8" customWidth="1"/>
    <col min="1798" max="1798" width="14.140625" style="8" bestFit="1" customWidth="1"/>
    <col min="1799" max="1799" width="6.140625" style="8" customWidth="1"/>
    <col min="1800" max="1800" width="15" style="8" customWidth="1"/>
    <col min="1801" max="1802" width="7.7109375" style="8" customWidth="1"/>
    <col min="1803" max="1803" width="14.85546875" style="8" customWidth="1"/>
    <col min="1804" max="1805" width="11.42578125" style="8" customWidth="1"/>
    <col min="1806" max="2047" width="9.140625" style="8" customWidth="1"/>
    <col min="2048" max="2048" width="4.7109375" style="8"/>
    <col min="2049" max="2049" width="5.28515625" style="8" customWidth="1"/>
    <col min="2050" max="2050" width="31.28515625" style="8" bestFit="1" customWidth="1"/>
    <col min="2051" max="2051" width="6.140625" style="8" customWidth="1"/>
    <col min="2052" max="2052" width="14.85546875" style="8" customWidth="1"/>
    <col min="2053" max="2053" width="6.140625" style="8" customWidth="1"/>
    <col min="2054" max="2054" width="14.140625" style="8" bestFit="1" customWidth="1"/>
    <col min="2055" max="2055" width="6.140625" style="8" customWidth="1"/>
    <col min="2056" max="2056" width="15" style="8" customWidth="1"/>
    <col min="2057" max="2058" width="7.7109375" style="8" customWidth="1"/>
    <col min="2059" max="2059" width="14.85546875" style="8" customWidth="1"/>
    <col min="2060" max="2061" width="11.42578125" style="8" customWidth="1"/>
    <col min="2062" max="2303" width="9.140625" style="8" customWidth="1"/>
    <col min="2304" max="2304" width="4.7109375" style="8"/>
    <col min="2305" max="2305" width="5.28515625" style="8" customWidth="1"/>
    <col min="2306" max="2306" width="31.28515625" style="8" bestFit="1" customWidth="1"/>
    <col min="2307" max="2307" width="6.140625" style="8" customWidth="1"/>
    <col min="2308" max="2308" width="14.85546875" style="8" customWidth="1"/>
    <col min="2309" max="2309" width="6.140625" style="8" customWidth="1"/>
    <col min="2310" max="2310" width="14.140625" style="8" bestFit="1" customWidth="1"/>
    <col min="2311" max="2311" width="6.140625" style="8" customWidth="1"/>
    <col min="2312" max="2312" width="15" style="8" customWidth="1"/>
    <col min="2313" max="2314" width="7.7109375" style="8" customWidth="1"/>
    <col min="2315" max="2315" width="14.85546875" style="8" customWidth="1"/>
    <col min="2316" max="2317" width="11.42578125" style="8" customWidth="1"/>
    <col min="2318" max="2559" width="9.140625" style="8" customWidth="1"/>
    <col min="2560" max="2560" width="4.7109375" style="8"/>
    <col min="2561" max="2561" width="5.28515625" style="8" customWidth="1"/>
    <col min="2562" max="2562" width="31.28515625" style="8" bestFit="1" customWidth="1"/>
    <col min="2563" max="2563" width="6.140625" style="8" customWidth="1"/>
    <col min="2564" max="2564" width="14.85546875" style="8" customWidth="1"/>
    <col min="2565" max="2565" width="6.140625" style="8" customWidth="1"/>
    <col min="2566" max="2566" width="14.140625" style="8" bestFit="1" customWidth="1"/>
    <col min="2567" max="2567" width="6.140625" style="8" customWidth="1"/>
    <col min="2568" max="2568" width="15" style="8" customWidth="1"/>
    <col min="2569" max="2570" width="7.7109375" style="8" customWidth="1"/>
    <col min="2571" max="2571" width="14.85546875" style="8" customWidth="1"/>
    <col min="2572" max="2573" width="11.42578125" style="8" customWidth="1"/>
    <col min="2574" max="2815" width="9.140625" style="8" customWidth="1"/>
    <col min="2816" max="2816" width="4.7109375" style="8"/>
    <col min="2817" max="2817" width="5.28515625" style="8" customWidth="1"/>
    <col min="2818" max="2818" width="31.28515625" style="8" bestFit="1" customWidth="1"/>
    <col min="2819" max="2819" width="6.140625" style="8" customWidth="1"/>
    <col min="2820" max="2820" width="14.85546875" style="8" customWidth="1"/>
    <col min="2821" max="2821" width="6.140625" style="8" customWidth="1"/>
    <col min="2822" max="2822" width="14.140625" style="8" bestFit="1" customWidth="1"/>
    <col min="2823" max="2823" width="6.140625" style="8" customWidth="1"/>
    <col min="2824" max="2824" width="15" style="8" customWidth="1"/>
    <col min="2825" max="2826" width="7.7109375" style="8" customWidth="1"/>
    <col min="2827" max="2827" width="14.85546875" style="8" customWidth="1"/>
    <col min="2828" max="2829" width="11.42578125" style="8" customWidth="1"/>
    <col min="2830" max="3071" width="9.140625" style="8" customWidth="1"/>
    <col min="3072" max="3072" width="4.7109375" style="8"/>
    <col min="3073" max="3073" width="5.28515625" style="8" customWidth="1"/>
    <col min="3074" max="3074" width="31.28515625" style="8" bestFit="1" customWidth="1"/>
    <col min="3075" max="3075" width="6.140625" style="8" customWidth="1"/>
    <col min="3076" max="3076" width="14.85546875" style="8" customWidth="1"/>
    <col min="3077" max="3077" width="6.140625" style="8" customWidth="1"/>
    <col min="3078" max="3078" width="14.140625" style="8" bestFit="1" customWidth="1"/>
    <col min="3079" max="3079" width="6.140625" style="8" customWidth="1"/>
    <col min="3080" max="3080" width="15" style="8" customWidth="1"/>
    <col min="3081" max="3082" width="7.7109375" style="8" customWidth="1"/>
    <col min="3083" max="3083" width="14.85546875" style="8" customWidth="1"/>
    <col min="3084" max="3085" width="11.42578125" style="8" customWidth="1"/>
    <col min="3086" max="3327" width="9.140625" style="8" customWidth="1"/>
    <col min="3328" max="3328" width="4.7109375" style="8"/>
    <col min="3329" max="3329" width="5.28515625" style="8" customWidth="1"/>
    <col min="3330" max="3330" width="31.28515625" style="8" bestFit="1" customWidth="1"/>
    <col min="3331" max="3331" width="6.140625" style="8" customWidth="1"/>
    <col min="3332" max="3332" width="14.85546875" style="8" customWidth="1"/>
    <col min="3333" max="3333" width="6.140625" style="8" customWidth="1"/>
    <col min="3334" max="3334" width="14.140625" style="8" bestFit="1" customWidth="1"/>
    <col min="3335" max="3335" width="6.140625" style="8" customWidth="1"/>
    <col min="3336" max="3336" width="15" style="8" customWidth="1"/>
    <col min="3337" max="3338" width="7.7109375" style="8" customWidth="1"/>
    <col min="3339" max="3339" width="14.85546875" style="8" customWidth="1"/>
    <col min="3340" max="3341" width="11.42578125" style="8" customWidth="1"/>
    <col min="3342" max="3583" width="9.140625" style="8" customWidth="1"/>
    <col min="3584" max="3584" width="4.7109375" style="8"/>
    <col min="3585" max="3585" width="5.28515625" style="8" customWidth="1"/>
    <col min="3586" max="3586" width="31.28515625" style="8" bestFit="1" customWidth="1"/>
    <col min="3587" max="3587" width="6.140625" style="8" customWidth="1"/>
    <col min="3588" max="3588" width="14.85546875" style="8" customWidth="1"/>
    <col min="3589" max="3589" width="6.140625" style="8" customWidth="1"/>
    <col min="3590" max="3590" width="14.140625" style="8" bestFit="1" customWidth="1"/>
    <col min="3591" max="3591" width="6.140625" style="8" customWidth="1"/>
    <col min="3592" max="3592" width="15" style="8" customWidth="1"/>
    <col min="3593" max="3594" width="7.7109375" style="8" customWidth="1"/>
    <col min="3595" max="3595" width="14.85546875" style="8" customWidth="1"/>
    <col min="3596" max="3597" width="11.42578125" style="8" customWidth="1"/>
    <col min="3598" max="3839" width="9.140625" style="8" customWidth="1"/>
    <col min="3840" max="3840" width="4.7109375" style="8"/>
    <col min="3841" max="3841" width="5.28515625" style="8" customWidth="1"/>
    <col min="3842" max="3842" width="31.28515625" style="8" bestFit="1" customWidth="1"/>
    <col min="3843" max="3843" width="6.140625" style="8" customWidth="1"/>
    <col min="3844" max="3844" width="14.85546875" style="8" customWidth="1"/>
    <col min="3845" max="3845" width="6.140625" style="8" customWidth="1"/>
    <col min="3846" max="3846" width="14.140625" style="8" bestFit="1" customWidth="1"/>
    <col min="3847" max="3847" width="6.140625" style="8" customWidth="1"/>
    <col min="3848" max="3848" width="15" style="8" customWidth="1"/>
    <col min="3849" max="3850" width="7.7109375" style="8" customWidth="1"/>
    <col min="3851" max="3851" width="14.85546875" style="8" customWidth="1"/>
    <col min="3852" max="3853" width="11.42578125" style="8" customWidth="1"/>
    <col min="3854" max="4095" width="9.140625" style="8" customWidth="1"/>
    <col min="4096" max="4096" width="4.7109375" style="8"/>
    <col min="4097" max="4097" width="5.28515625" style="8" customWidth="1"/>
    <col min="4098" max="4098" width="31.28515625" style="8" bestFit="1" customWidth="1"/>
    <col min="4099" max="4099" width="6.140625" style="8" customWidth="1"/>
    <col min="4100" max="4100" width="14.85546875" style="8" customWidth="1"/>
    <col min="4101" max="4101" width="6.140625" style="8" customWidth="1"/>
    <col min="4102" max="4102" width="14.140625" style="8" bestFit="1" customWidth="1"/>
    <col min="4103" max="4103" width="6.140625" style="8" customWidth="1"/>
    <col min="4104" max="4104" width="15" style="8" customWidth="1"/>
    <col min="4105" max="4106" width="7.7109375" style="8" customWidth="1"/>
    <col min="4107" max="4107" width="14.85546875" style="8" customWidth="1"/>
    <col min="4108" max="4109" width="11.42578125" style="8" customWidth="1"/>
    <col min="4110" max="4351" width="9.140625" style="8" customWidth="1"/>
    <col min="4352" max="4352" width="4.7109375" style="8"/>
    <col min="4353" max="4353" width="5.28515625" style="8" customWidth="1"/>
    <col min="4354" max="4354" width="31.28515625" style="8" bestFit="1" customWidth="1"/>
    <col min="4355" max="4355" width="6.140625" style="8" customWidth="1"/>
    <col min="4356" max="4356" width="14.85546875" style="8" customWidth="1"/>
    <col min="4357" max="4357" width="6.140625" style="8" customWidth="1"/>
    <col min="4358" max="4358" width="14.140625" style="8" bestFit="1" customWidth="1"/>
    <col min="4359" max="4359" width="6.140625" style="8" customWidth="1"/>
    <col min="4360" max="4360" width="15" style="8" customWidth="1"/>
    <col min="4361" max="4362" width="7.7109375" style="8" customWidth="1"/>
    <col min="4363" max="4363" width="14.85546875" style="8" customWidth="1"/>
    <col min="4364" max="4365" width="11.42578125" style="8" customWidth="1"/>
    <col min="4366" max="4607" width="9.140625" style="8" customWidth="1"/>
    <col min="4608" max="4608" width="4.7109375" style="8"/>
    <col min="4609" max="4609" width="5.28515625" style="8" customWidth="1"/>
    <col min="4610" max="4610" width="31.28515625" style="8" bestFit="1" customWidth="1"/>
    <col min="4611" max="4611" width="6.140625" style="8" customWidth="1"/>
    <col min="4612" max="4612" width="14.85546875" style="8" customWidth="1"/>
    <col min="4613" max="4613" width="6.140625" style="8" customWidth="1"/>
    <col min="4614" max="4614" width="14.140625" style="8" bestFit="1" customWidth="1"/>
    <col min="4615" max="4615" width="6.140625" style="8" customWidth="1"/>
    <col min="4616" max="4616" width="15" style="8" customWidth="1"/>
    <col min="4617" max="4618" width="7.7109375" style="8" customWidth="1"/>
    <col min="4619" max="4619" width="14.85546875" style="8" customWidth="1"/>
    <col min="4620" max="4621" width="11.42578125" style="8" customWidth="1"/>
    <col min="4622" max="4863" width="9.140625" style="8" customWidth="1"/>
    <col min="4864" max="4864" width="4.7109375" style="8"/>
    <col min="4865" max="4865" width="5.28515625" style="8" customWidth="1"/>
    <col min="4866" max="4866" width="31.28515625" style="8" bestFit="1" customWidth="1"/>
    <col min="4867" max="4867" width="6.140625" style="8" customWidth="1"/>
    <col min="4868" max="4868" width="14.85546875" style="8" customWidth="1"/>
    <col min="4869" max="4869" width="6.140625" style="8" customWidth="1"/>
    <col min="4870" max="4870" width="14.140625" style="8" bestFit="1" customWidth="1"/>
    <col min="4871" max="4871" width="6.140625" style="8" customWidth="1"/>
    <col min="4872" max="4872" width="15" style="8" customWidth="1"/>
    <col min="4873" max="4874" width="7.7109375" style="8" customWidth="1"/>
    <col min="4875" max="4875" width="14.85546875" style="8" customWidth="1"/>
    <col min="4876" max="4877" width="11.42578125" style="8" customWidth="1"/>
    <col min="4878" max="5119" width="9.140625" style="8" customWidth="1"/>
    <col min="5120" max="5120" width="4.7109375" style="8"/>
    <col min="5121" max="5121" width="5.28515625" style="8" customWidth="1"/>
    <col min="5122" max="5122" width="31.28515625" style="8" bestFit="1" customWidth="1"/>
    <col min="5123" max="5123" width="6.140625" style="8" customWidth="1"/>
    <col min="5124" max="5124" width="14.85546875" style="8" customWidth="1"/>
    <col min="5125" max="5125" width="6.140625" style="8" customWidth="1"/>
    <col min="5126" max="5126" width="14.140625" style="8" bestFit="1" customWidth="1"/>
    <col min="5127" max="5127" width="6.140625" style="8" customWidth="1"/>
    <col min="5128" max="5128" width="15" style="8" customWidth="1"/>
    <col min="5129" max="5130" width="7.7109375" style="8" customWidth="1"/>
    <col min="5131" max="5131" width="14.85546875" style="8" customWidth="1"/>
    <col min="5132" max="5133" width="11.42578125" style="8" customWidth="1"/>
    <col min="5134" max="5375" width="9.140625" style="8" customWidth="1"/>
    <col min="5376" max="5376" width="4.7109375" style="8"/>
    <col min="5377" max="5377" width="5.28515625" style="8" customWidth="1"/>
    <col min="5378" max="5378" width="31.28515625" style="8" bestFit="1" customWidth="1"/>
    <col min="5379" max="5379" width="6.140625" style="8" customWidth="1"/>
    <col min="5380" max="5380" width="14.85546875" style="8" customWidth="1"/>
    <col min="5381" max="5381" width="6.140625" style="8" customWidth="1"/>
    <col min="5382" max="5382" width="14.140625" style="8" bestFit="1" customWidth="1"/>
    <col min="5383" max="5383" width="6.140625" style="8" customWidth="1"/>
    <col min="5384" max="5384" width="15" style="8" customWidth="1"/>
    <col min="5385" max="5386" width="7.7109375" style="8" customWidth="1"/>
    <col min="5387" max="5387" width="14.85546875" style="8" customWidth="1"/>
    <col min="5388" max="5389" width="11.42578125" style="8" customWidth="1"/>
    <col min="5390" max="5631" width="9.140625" style="8" customWidth="1"/>
    <col min="5632" max="5632" width="4.7109375" style="8"/>
    <col min="5633" max="5633" width="5.28515625" style="8" customWidth="1"/>
    <col min="5634" max="5634" width="31.28515625" style="8" bestFit="1" customWidth="1"/>
    <col min="5635" max="5635" width="6.140625" style="8" customWidth="1"/>
    <col min="5636" max="5636" width="14.85546875" style="8" customWidth="1"/>
    <col min="5637" max="5637" width="6.140625" style="8" customWidth="1"/>
    <col min="5638" max="5638" width="14.140625" style="8" bestFit="1" customWidth="1"/>
    <col min="5639" max="5639" width="6.140625" style="8" customWidth="1"/>
    <col min="5640" max="5640" width="15" style="8" customWidth="1"/>
    <col min="5641" max="5642" width="7.7109375" style="8" customWidth="1"/>
    <col min="5643" max="5643" width="14.85546875" style="8" customWidth="1"/>
    <col min="5644" max="5645" width="11.42578125" style="8" customWidth="1"/>
    <col min="5646" max="5887" width="9.140625" style="8" customWidth="1"/>
    <col min="5888" max="5888" width="4.7109375" style="8"/>
    <col min="5889" max="5889" width="5.28515625" style="8" customWidth="1"/>
    <col min="5890" max="5890" width="31.28515625" style="8" bestFit="1" customWidth="1"/>
    <col min="5891" max="5891" width="6.140625" style="8" customWidth="1"/>
    <col min="5892" max="5892" width="14.85546875" style="8" customWidth="1"/>
    <col min="5893" max="5893" width="6.140625" style="8" customWidth="1"/>
    <col min="5894" max="5894" width="14.140625" style="8" bestFit="1" customWidth="1"/>
    <col min="5895" max="5895" width="6.140625" style="8" customWidth="1"/>
    <col min="5896" max="5896" width="15" style="8" customWidth="1"/>
    <col min="5897" max="5898" width="7.7109375" style="8" customWidth="1"/>
    <col min="5899" max="5899" width="14.85546875" style="8" customWidth="1"/>
    <col min="5900" max="5901" width="11.42578125" style="8" customWidth="1"/>
    <col min="5902" max="6143" width="9.140625" style="8" customWidth="1"/>
    <col min="6144" max="6144" width="4.7109375" style="8"/>
    <col min="6145" max="6145" width="5.28515625" style="8" customWidth="1"/>
    <col min="6146" max="6146" width="31.28515625" style="8" bestFit="1" customWidth="1"/>
    <col min="6147" max="6147" width="6.140625" style="8" customWidth="1"/>
    <col min="6148" max="6148" width="14.85546875" style="8" customWidth="1"/>
    <col min="6149" max="6149" width="6.140625" style="8" customWidth="1"/>
    <col min="6150" max="6150" width="14.140625" style="8" bestFit="1" customWidth="1"/>
    <col min="6151" max="6151" width="6.140625" style="8" customWidth="1"/>
    <col min="6152" max="6152" width="15" style="8" customWidth="1"/>
    <col min="6153" max="6154" width="7.7109375" style="8" customWidth="1"/>
    <col min="6155" max="6155" width="14.85546875" style="8" customWidth="1"/>
    <col min="6156" max="6157" width="11.42578125" style="8" customWidth="1"/>
    <col min="6158" max="6399" width="9.140625" style="8" customWidth="1"/>
    <col min="6400" max="6400" width="4.7109375" style="8"/>
    <col min="6401" max="6401" width="5.28515625" style="8" customWidth="1"/>
    <col min="6402" max="6402" width="31.28515625" style="8" bestFit="1" customWidth="1"/>
    <col min="6403" max="6403" width="6.140625" style="8" customWidth="1"/>
    <col min="6404" max="6404" width="14.85546875" style="8" customWidth="1"/>
    <col min="6405" max="6405" width="6.140625" style="8" customWidth="1"/>
    <col min="6406" max="6406" width="14.140625" style="8" bestFit="1" customWidth="1"/>
    <col min="6407" max="6407" width="6.140625" style="8" customWidth="1"/>
    <col min="6408" max="6408" width="15" style="8" customWidth="1"/>
    <col min="6409" max="6410" width="7.7109375" style="8" customWidth="1"/>
    <col min="6411" max="6411" width="14.85546875" style="8" customWidth="1"/>
    <col min="6412" max="6413" width="11.42578125" style="8" customWidth="1"/>
    <col min="6414" max="6655" width="9.140625" style="8" customWidth="1"/>
    <col min="6656" max="6656" width="4.7109375" style="8"/>
    <col min="6657" max="6657" width="5.28515625" style="8" customWidth="1"/>
    <col min="6658" max="6658" width="31.28515625" style="8" bestFit="1" customWidth="1"/>
    <col min="6659" max="6659" width="6.140625" style="8" customWidth="1"/>
    <col min="6660" max="6660" width="14.85546875" style="8" customWidth="1"/>
    <col min="6661" max="6661" width="6.140625" style="8" customWidth="1"/>
    <col min="6662" max="6662" width="14.140625" style="8" bestFit="1" customWidth="1"/>
    <col min="6663" max="6663" width="6.140625" style="8" customWidth="1"/>
    <col min="6664" max="6664" width="15" style="8" customWidth="1"/>
    <col min="6665" max="6666" width="7.7109375" style="8" customWidth="1"/>
    <col min="6667" max="6667" width="14.85546875" style="8" customWidth="1"/>
    <col min="6668" max="6669" width="11.42578125" style="8" customWidth="1"/>
    <col min="6670" max="6911" width="9.140625" style="8" customWidth="1"/>
    <col min="6912" max="6912" width="4.7109375" style="8"/>
    <col min="6913" max="6913" width="5.28515625" style="8" customWidth="1"/>
    <col min="6914" max="6914" width="31.28515625" style="8" bestFit="1" customWidth="1"/>
    <col min="6915" max="6915" width="6.140625" style="8" customWidth="1"/>
    <col min="6916" max="6916" width="14.85546875" style="8" customWidth="1"/>
    <col min="6917" max="6917" width="6.140625" style="8" customWidth="1"/>
    <col min="6918" max="6918" width="14.140625" style="8" bestFit="1" customWidth="1"/>
    <col min="6919" max="6919" width="6.140625" style="8" customWidth="1"/>
    <col min="6920" max="6920" width="15" style="8" customWidth="1"/>
    <col min="6921" max="6922" width="7.7109375" style="8" customWidth="1"/>
    <col min="6923" max="6923" width="14.85546875" style="8" customWidth="1"/>
    <col min="6924" max="6925" width="11.42578125" style="8" customWidth="1"/>
    <col min="6926" max="7167" width="9.140625" style="8" customWidth="1"/>
    <col min="7168" max="7168" width="4.7109375" style="8"/>
    <col min="7169" max="7169" width="5.28515625" style="8" customWidth="1"/>
    <col min="7170" max="7170" width="31.28515625" style="8" bestFit="1" customWidth="1"/>
    <col min="7171" max="7171" width="6.140625" style="8" customWidth="1"/>
    <col min="7172" max="7172" width="14.85546875" style="8" customWidth="1"/>
    <col min="7173" max="7173" width="6.140625" style="8" customWidth="1"/>
    <col min="7174" max="7174" width="14.140625" style="8" bestFit="1" customWidth="1"/>
    <col min="7175" max="7175" width="6.140625" style="8" customWidth="1"/>
    <col min="7176" max="7176" width="15" style="8" customWidth="1"/>
    <col min="7177" max="7178" width="7.7109375" style="8" customWidth="1"/>
    <col min="7179" max="7179" width="14.85546875" style="8" customWidth="1"/>
    <col min="7180" max="7181" width="11.42578125" style="8" customWidth="1"/>
    <col min="7182" max="7423" width="9.140625" style="8" customWidth="1"/>
    <col min="7424" max="7424" width="4.7109375" style="8"/>
    <col min="7425" max="7425" width="5.28515625" style="8" customWidth="1"/>
    <col min="7426" max="7426" width="31.28515625" style="8" bestFit="1" customWidth="1"/>
    <col min="7427" max="7427" width="6.140625" style="8" customWidth="1"/>
    <col min="7428" max="7428" width="14.85546875" style="8" customWidth="1"/>
    <col min="7429" max="7429" width="6.140625" style="8" customWidth="1"/>
    <col min="7430" max="7430" width="14.140625" style="8" bestFit="1" customWidth="1"/>
    <col min="7431" max="7431" width="6.140625" style="8" customWidth="1"/>
    <col min="7432" max="7432" width="15" style="8" customWidth="1"/>
    <col min="7433" max="7434" width="7.7109375" style="8" customWidth="1"/>
    <col min="7435" max="7435" width="14.85546875" style="8" customWidth="1"/>
    <col min="7436" max="7437" width="11.42578125" style="8" customWidth="1"/>
    <col min="7438" max="7679" width="9.140625" style="8" customWidth="1"/>
    <col min="7680" max="7680" width="4.7109375" style="8"/>
    <col min="7681" max="7681" width="5.28515625" style="8" customWidth="1"/>
    <col min="7682" max="7682" width="31.28515625" style="8" bestFit="1" customWidth="1"/>
    <col min="7683" max="7683" width="6.140625" style="8" customWidth="1"/>
    <col min="7684" max="7684" width="14.85546875" style="8" customWidth="1"/>
    <col min="7685" max="7685" width="6.140625" style="8" customWidth="1"/>
    <col min="7686" max="7686" width="14.140625" style="8" bestFit="1" customWidth="1"/>
    <col min="7687" max="7687" width="6.140625" style="8" customWidth="1"/>
    <col min="7688" max="7688" width="15" style="8" customWidth="1"/>
    <col min="7689" max="7690" width="7.7109375" style="8" customWidth="1"/>
    <col min="7691" max="7691" width="14.85546875" style="8" customWidth="1"/>
    <col min="7692" max="7693" width="11.42578125" style="8" customWidth="1"/>
    <col min="7694" max="7935" width="9.140625" style="8" customWidth="1"/>
    <col min="7936" max="7936" width="4.7109375" style="8"/>
    <col min="7937" max="7937" width="5.28515625" style="8" customWidth="1"/>
    <col min="7938" max="7938" width="31.28515625" style="8" bestFit="1" customWidth="1"/>
    <col min="7939" max="7939" width="6.140625" style="8" customWidth="1"/>
    <col min="7940" max="7940" width="14.85546875" style="8" customWidth="1"/>
    <col min="7941" max="7941" width="6.140625" style="8" customWidth="1"/>
    <col min="7942" max="7942" width="14.140625" style="8" bestFit="1" customWidth="1"/>
    <col min="7943" max="7943" width="6.140625" style="8" customWidth="1"/>
    <col min="7944" max="7944" width="15" style="8" customWidth="1"/>
    <col min="7945" max="7946" width="7.7109375" style="8" customWidth="1"/>
    <col min="7947" max="7947" width="14.85546875" style="8" customWidth="1"/>
    <col min="7948" max="7949" width="11.42578125" style="8" customWidth="1"/>
    <col min="7950" max="8191" width="9.140625" style="8" customWidth="1"/>
    <col min="8192" max="8192" width="4.7109375" style="8"/>
    <col min="8193" max="8193" width="5.28515625" style="8" customWidth="1"/>
    <col min="8194" max="8194" width="31.28515625" style="8" bestFit="1" customWidth="1"/>
    <col min="8195" max="8195" width="6.140625" style="8" customWidth="1"/>
    <col min="8196" max="8196" width="14.85546875" style="8" customWidth="1"/>
    <col min="8197" max="8197" width="6.140625" style="8" customWidth="1"/>
    <col min="8198" max="8198" width="14.140625" style="8" bestFit="1" customWidth="1"/>
    <col min="8199" max="8199" width="6.140625" style="8" customWidth="1"/>
    <col min="8200" max="8200" width="15" style="8" customWidth="1"/>
    <col min="8201" max="8202" width="7.7109375" style="8" customWidth="1"/>
    <col min="8203" max="8203" width="14.85546875" style="8" customWidth="1"/>
    <col min="8204" max="8205" width="11.42578125" style="8" customWidth="1"/>
    <col min="8206" max="8447" width="9.140625" style="8" customWidth="1"/>
    <col min="8448" max="8448" width="4.7109375" style="8"/>
    <col min="8449" max="8449" width="5.28515625" style="8" customWidth="1"/>
    <col min="8450" max="8450" width="31.28515625" style="8" bestFit="1" customWidth="1"/>
    <col min="8451" max="8451" width="6.140625" style="8" customWidth="1"/>
    <col min="8452" max="8452" width="14.85546875" style="8" customWidth="1"/>
    <col min="8453" max="8453" width="6.140625" style="8" customWidth="1"/>
    <col min="8454" max="8454" width="14.140625" style="8" bestFit="1" customWidth="1"/>
    <col min="8455" max="8455" width="6.140625" style="8" customWidth="1"/>
    <col min="8456" max="8456" width="15" style="8" customWidth="1"/>
    <col min="8457" max="8458" width="7.7109375" style="8" customWidth="1"/>
    <col min="8459" max="8459" width="14.85546875" style="8" customWidth="1"/>
    <col min="8460" max="8461" width="11.42578125" style="8" customWidth="1"/>
    <col min="8462" max="8703" width="9.140625" style="8" customWidth="1"/>
    <col min="8704" max="8704" width="4.7109375" style="8"/>
    <col min="8705" max="8705" width="5.28515625" style="8" customWidth="1"/>
    <col min="8706" max="8706" width="31.28515625" style="8" bestFit="1" customWidth="1"/>
    <col min="8707" max="8707" width="6.140625" style="8" customWidth="1"/>
    <col min="8708" max="8708" width="14.85546875" style="8" customWidth="1"/>
    <col min="8709" max="8709" width="6.140625" style="8" customWidth="1"/>
    <col min="8710" max="8710" width="14.140625" style="8" bestFit="1" customWidth="1"/>
    <col min="8711" max="8711" width="6.140625" style="8" customWidth="1"/>
    <col min="8712" max="8712" width="15" style="8" customWidth="1"/>
    <col min="8713" max="8714" width="7.7109375" style="8" customWidth="1"/>
    <col min="8715" max="8715" width="14.85546875" style="8" customWidth="1"/>
    <col min="8716" max="8717" width="11.42578125" style="8" customWidth="1"/>
    <col min="8718" max="8959" width="9.140625" style="8" customWidth="1"/>
    <col min="8960" max="8960" width="4.7109375" style="8"/>
    <col min="8961" max="8961" width="5.28515625" style="8" customWidth="1"/>
    <col min="8962" max="8962" width="31.28515625" style="8" bestFit="1" customWidth="1"/>
    <col min="8963" max="8963" width="6.140625" style="8" customWidth="1"/>
    <col min="8964" max="8964" width="14.85546875" style="8" customWidth="1"/>
    <col min="8965" max="8965" width="6.140625" style="8" customWidth="1"/>
    <col min="8966" max="8966" width="14.140625" style="8" bestFit="1" customWidth="1"/>
    <col min="8967" max="8967" width="6.140625" style="8" customWidth="1"/>
    <col min="8968" max="8968" width="15" style="8" customWidth="1"/>
    <col min="8969" max="8970" width="7.7109375" style="8" customWidth="1"/>
    <col min="8971" max="8971" width="14.85546875" style="8" customWidth="1"/>
    <col min="8972" max="8973" width="11.42578125" style="8" customWidth="1"/>
    <col min="8974" max="9215" width="9.140625" style="8" customWidth="1"/>
    <col min="9216" max="9216" width="4.7109375" style="8"/>
    <col min="9217" max="9217" width="5.28515625" style="8" customWidth="1"/>
    <col min="9218" max="9218" width="31.28515625" style="8" bestFit="1" customWidth="1"/>
    <col min="9219" max="9219" width="6.140625" style="8" customWidth="1"/>
    <col min="9220" max="9220" width="14.85546875" style="8" customWidth="1"/>
    <col min="9221" max="9221" width="6.140625" style="8" customWidth="1"/>
    <col min="9222" max="9222" width="14.140625" style="8" bestFit="1" customWidth="1"/>
    <col min="9223" max="9223" width="6.140625" style="8" customWidth="1"/>
    <col min="9224" max="9224" width="15" style="8" customWidth="1"/>
    <col min="9225" max="9226" width="7.7109375" style="8" customWidth="1"/>
    <col min="9227" max="9227" width="14.85546875" style="8" customWidth="1"/>
    <col min="9228" max="9229" width="11.42578125" style="8" customWidth="1"/>
    <col min="9230" max="9471" width="9.140625" style="8" customWidth="1"/>
    <col min="9472" max="9472" width="4.7109375" style="8"/>
    <col min="9473" max="9473" width="5.28515625" style="8" customWidth="1"/>
    <col min="9474" max="9474" width="31.28515625" style="8" bestFit="1" customWidth="1"/>
    <col min="9475" max="9475" width="6.140625" style="8" customWidth="1"/>
    <col min="9476" max="9476" width="14.85546875" style="8" customWidth="1"/>
    <col min="9477" max="9477" width="6.140625" style="8" customWidth="1"/>
    <col min="9478" max="9478" width="14.140625" style="8" bestFit="1" customWidth="1"/>
    <col min="9479" max="9479" width="6.140625" style="8" customWidth="1"/>
    <col min="9480" max="9480" width="15" style="8" customWidth="1"/>
    <col min="9481" max="9482" width="7.7109375" style="8" customWidth="1"/>
    <col min="9483" max="9483" width="14.85546875" style="8" customWidth="1"/>
    <col min="9484" max="9485" width="11.42578125" style="8" customWidth="1"/>
    <col min="9486" max="9727" width="9.140625" style="8" customWidth="1"/>
    <col min="9728" max="9728" width="4.7109375" style="8"/>
    <col min="9729" max="9729" width="5.28515625" style="8" customWidth="1"/>
    <col min="9730" max="9730" width="31.28515625" style="8" bestFit="1" customWidth="1"/>
    <col min="9731" max="9731" width="6.140625" style="8" customWidth="1"/>
    <col min="9732" max="9732" width="14.85546875" style="8" customWidth="1"/>
    <col min="9733" max="9733" width="6.140625" style="8" customWidth="1"/>
    <col min="9734" max="9734" width="14.140625" style="8" bestFit="1" customWidth="1"/>
    <col min="9735" max="9735" width="6.140625" style="8" customWidth="1"/>
    <col min="9736" max="9736" width="15" style="8" customWidth="1"/>
    <col min="9737" max="9738" width="7.7109375" style="8" customWidth="1"/>
    <col min="9739" max="9739" width="14.85546875" style="8" customWidth="1"/>
    <col min="9740" max="9741" width="11.42578125" style="8" customWidth="1"/>
    <col min="9742" max="9983" width="9.140625" style="8" customWidth="1"/>
    <col min="9984" max="9984" width="4.7109375" style="8"/>
    <col min="9985" max="9985" width="5.28515625" style="8" customWidth="1"/>
    <col min="9986" max="9986" width="31.28515625" style="8" bestFit="1" customWidth="1"/>
    <col min="9987" max="9987" width="6.140625" style="8" customWidth="1"/>
    <col min="9988" max="9988" width="14.85546875" style="8" customWidth="1"/>
    <col min="9989" max="9989" width="6.140625" style="8" customWidth="1"/>
    <col min="9990" max="9990" width="14.140625" style="8" bestFit="1" customWidth="1"/>
    <col min="9991" max="9991" width="6.140625" style="8" customWidth="1"/>
    <col min="9992" max="9992" width="15" style="8" customWidth="1"/>
    <col min="9993" max="9994" width="7.7109375" style="8" customWidth="1"/>
    <col min="9995" max="9995" width="14.85546875" style="8" customWidth="1"/>
    <col min="9996" max="9997" width="11.42578125" style="8" customWidth="1"/>
    <col min="9998" max="10239" width="9.140625" style="8" customWidth="1"/>
    <col min="10240" max="10240" width="4.7109375" style="8"/>
    <col min="10241" max="10241" width="5.28515625" style="8" customWidth="1"/>
    <col min="10242" max="10242" width="31.28515625" style="8" bestFit="1" customWidth="1"/>
    <col min="10243" max="10243" width="6.140625" style="8" customWidth="1"/>
    <col min="10244" max="10244" width="14.85546875" style="8" customWidth="1"/>
    <col min="10245" max="10245" width="6.140625" style="8" customWidth="1"/>
    <col min="10246" max="10246" width="14.140625" style="8" bestFit="1" customWidth="1"/>
    <col min="10247" max="10247" width="6.140625" style="8" customWidth="1"/>
    <col min="10248" max="10248" width="15" style="8" customWidth="1"/>
    <col min="10249" max="10250" width="7.7109375" style="8" customWidth="1"/>
    <col min="10251" max="10251" width="14.85546875" style="8" customWidth="1"/>
    <col min="10252" max="10253" width="11.42578125" style="8" customWidth="1"/>
    <col min="10254" max="10495" width="9.140625" style="8" customWidth="1"/>
    <col min="10496" max="10496" width="4.7109375" style="8"/>
    <col min="10497" max="10497" width="5.28515625" style="8" customWidth="1"/>
    <col min="10498" max="10498" width="31.28515625" style="8" bestFit="1" customWidth="1"/>
    <col min="10499" max="10499" width="6.140625" style="8" customWidth="1"/>
    <col min="10500" max="10500" width="14.85546875" style="8" customWidth="1"/>
    <col min="10501" max="10501" width="6.140625" style="8" customWidth="1"/>
    <col min="10502" max="10502" width="14.140625" style="8" bestFit="1" customWidth="1"/>
    <col min="10503" max="10503" width="6.140625" style="8" customWidth="1"/>
    <col min="10504" max="10504" width="15" style="8" customWidth="1"/>
    <col min="10505" max="10506" width="7.7109375" style="8" customWidth="1"/>
    <col min="10507" max="10507" width="14.85546875" style="8" customWidth="1"/>
    <col min="10508" max="10509" width="11.42578125" style="8" customWidth="1"/>
    <col min="10510" max="10751" width="9.140625" style="8" customWidth="1"/>
    <col min="10752" max="10752" width="4.7109375" style="8"/>
    <col min="10753" max="10753" width="5.28515625" style="8" customWidth="1"/>
    <col min="10754" max="10754" width="31.28515625" style="8" bestFit="1" customWidth="1"/>
    <col min="10755" max="10755" width="6.140625" style="8" customWidth="1"/>
    <col min="10756" max="10756" width="14.85546875" style="8" customWidth="1"/>
    <col min="10757" max="10757" width="6.140625" style="8" customWidth="1"/>
    <col min="10758" max="10758" width="14.140625" style="8" bestFit="1" customWidth="1"/>
    <col min="10759" max="10759" width="6.140625" style="8" customWidth="1"/>
    <col min="10760" max="10760" width="15" style="8" customWidth="1"/>
    <col min="10761" max="10762" width="7.7109375" style="8" customWidth="1"/>
    <col min="10763" max="10763" width="14.85546875" style="8" customWidth="1"/>
    <col min="10764" max="10765" width="11.42578125" style="8" customWidth="1"/>
    <col min="10766" max="11007" width="9.140625" style="8" customWidth="1"/>
    <col min="11008" max="11008" width="4.7109375" style="8"/>
    <col min="11009" max="11009" width="5.28515625" style="8" customWidth="1"/>
    <col min="11010" max="11010" width="31.28515625" style="8" bestFit="1" customWidth="1"/>
    <col min="11011" max="11011" width="6.140625" style="8" customWidth="1"/>
    <col min="11012" max="11012" width="14.85546875" style="8" customWidth="1"/>
    <col min="11013" max="11013" width="6.140625" style="8" customWidth="1"/>
    <col min="11014" max="11014" width="14.140625" style="8" bestFit="1" customWidth="1"/>
    <col min="11015" max="11015" width="6.140625" style="8" customWidth="1"/>
    <col min="11016" max="11016" width="15" style="8" customWidth="1"/>
    <col min="11017" max="11018" width="7.7109375" style="8" customWidth="1"/>
    <col min="11019" max="11019" width="14.85546875" style="8" customWidth="1"/>
    <col min="11020" max="11021" width="11.42578125" style="8" customWidth="1"/>
    <col min="11022" max="11263" width="9.140625" style="8" customWidth="1"/>
    <col min="11264" max="11264" width="4.7109375" style="8"/>
    <col min="11265" max="11265" width="5.28515625" style="8" customWidth="1"/>
    <col min="11266" max="11266" width="31.28515625" style="8" bestFit="1" customWidth="1"/>
    <col min="11267" max="11267" width="6.140625" style="8" customWidth="1"/>
    <col min="11268" max="11268" width="14.85546875" style="8" customWidth="1"/>
    <col min="11269" max="11269" width="6.140625" style="8" customWidth="1"/>
    <col min="11270" max="11270" width="14.140625" style="8" bestFit="1" customWidth="1"/>
    <col min="11271" max="11271" width="6.140625" style="8" customWidth="1"/>
    <col min="11272" max="11272" width="15" style="8" customWidth="1"/>
    <col min="11273" max="11274" width="7.7109375" style="8" customWidth="1"/>
    <col min="11275" max="11275" width="14.85546875" style="8" customWidth="1"/>
    <col min="11276" max="11277" width="11.42578125" style="8" customWidth="1"/>
    <col min="11278" max="11519" width="9.140625" style="8" customWidth="1"/>
    <col min="11520" max="11520" width="4.7109375" style="8"/>
    <col min="11521" max="11521" width="5.28515625" style="8" customWidth="1"/>
    <col min="11522" max="11522" width="31.28515625" style="8" bestFit="1" customWidth="1"/>
    <col min="11523" max="11523" width="6.140625" style="8" customWidth="1"/>
    <col min="11524" max="11524" width="14.85546875" style="8" customWidth="1"/>
    <col min="11525" max="11525" width="6.140625" style="8" customWidth="1"/>
    <col min="11526" max="11526" width="14.140625" style="8" bestFit="1" customWidth="1"/>
    <col min="11527" max="11527" width="6.140625" style="8" customWidth="1"/>
    <col min="11528" max="11528" width="15" style="8" customWidth="1"/>
    <col min="11529" max="11530" width="7.7109375" style="8" customWidth="1"/>
    <col min="11531" max="11531" width="14.85546875" style="8" customWidth="1"/>
    <col min="11532" max="11533" width="11.42578125" style="8" customWidth="1"/>
    <col min="11534" max="11775" width="9.140625" style="8" customWidth="1"/>
    <col min="11776" max="11776" width="4.7109375" style="8"/>
    <col min="11777" max="11777" width="5.28515625" style="8" customWidth="1"/>
    <col min="11778" max="11778" width="31.28515625" style="8" bestFit="1" customWidth="1"/>
    <col min="11779" max="11779" width="6.140625" style="8" customWidth="1"/>
    <col min="11780" max="11780" width="14.85546875" style="8" customWidth="1"/>
    <col min="11781" max="11781" width="6.140625" style="8" customWidth="1"/>
    <col min="11782" max="11782" width="14.140625" style="8" bestFit="1" customWidth="1"/>
    <col min="11783" max="11783" width="6.140625" style="8" customWidth="1"/>
    <col min="11784" max="11784" width="15" style="8" customWidth="1"/>
    <col min="11785" max="11786" width="7.7109375" style="8" customWidth="1"/>
    <col min="11787" max="11787" width="14.85546875" style="8" customWidth="1"/>
    <col min="11788" max="11789" width="11.42578125" style="8" customWidth="1"/>
    <col min="11790" max="12031" width="9.140625" style="8" customWidth="1"/>
    <col min="12032" max="12032" width="4.7109375" style="8"/>
    <col min="12033" max="12033" width="5.28515625" style="8" customWidth="1"/>
    <col min="12034" max="12034" width="31.28515625" style="8" bestFit="1" customWidth="1"/>
    <col min="12035" max="12035" width="6.140625" style="8" customWidth="1"/>
    <col min="12036" max="12036" width="14.85546875" style="8" customWidth="1"/>
    <col min="12037" max="12037" width="6.140625" style="8" customWidth="1"/>
    <col min="12038" max="12038" width="14.140625" style="8" bestFit="1" customWidth="1"/>
    <col min="12039" max="12039" width="6.140625" style="8" customWidth="1"/>
    <col min="12040" max="12040" width="15" style="8" customWidth="1"/>
    <col min="12041" max="12042" width="7.7109375" style="8" customWidth="1"/>
    <col min="12043" max="12043" width="14.85546875" style="8" customWidth="1"/>
    <col min="12044" max="12045" width="11.42578125" style="8" customWidth="1"/>
    <col min="12046" max="12287" width="9.140625" style="8" customWidth="1"/>
    <col min="12288" max="12288" width="4.7109375" style="8"/>
    <col min="12289" max="12289" width="5.28515625" style="8" customWidth="1"/>
    <col min="12290" max="12290" width="31.28515625" style="8" bestFit="1" customWidth="1"/>
    <col min="12291" max="12291" width="6.140625" style="8" customWidth="1"/>
    <col min="12292" max="12292" width="14.85546875" style="8" customWidth="1"/>
    <col min="12293" max="12293" width="6.140625" style="8" customWidth="1"/>
    <col min="12294" max="12294" width="14.140625" style="8" bestFit="1" customWidth="1"/>
    <col min="12295" max="12295" width="6.140625" style="8" customWidth="1"/>
    <col min="12296" max="12296" width="15" style="8" customWidth="1"/>
    <col min="12297" max="12298" width="7.7109375" style="8" customWidth="1"/>
    <col min="12299" max="12299" width="14.85546875" style="8" customWidth="1"/>
    <col min="12300" max="12301" width="11.42578125" style="8" customWidth="1"/>
    <col min="12302" max="12543" width="9.140625" style="8" customWidth="1"/>
    <col min="12544" max="12544" width="4.7109375" style="8"/>
    <col min="12545" max="12545" width="5.28515625" style="8" customWidth="1"/>
    <col min="12546" max="12546" width="31.28515625" style="8" bestFit="1" customWidth="1"/>
    <col min="12547" max="12547" width="6.140625" style="8" customWidth="1"/>
    <col min="12548" max="12548" width="14.85546875" style="8" customWidth="1"/>
    <col min="12549" max="12549" width="6.140625" style="8" customWidth="1"/>
    <col min="12550" max="12550" width="14.140625" style="8" bestFit="1" customWidth="1"/>
    <col min="12551" max="12551" width="6.140625" style="8" customWidth="1"/>
    <col min="12552" max="12552" width="15" style="8" customWidth="1"/>
    <col min="12553" max="12554" width="7.7109375" style="8" customWidth="1"/>
    <col min="12555" max="12555" width="14.85546875" style="8" customWidth="1"/>
    <col min="12556" max="12557" width="11.42578125" style="8" customWidth="1"/>
    <col min="12558" max="12799" width="9.140625" style="8" customWidth="1"/>
    <col min="12800" max="12800" width="4.7109375" style="8"/>
    <col min="12801" max="12801" width="5.28515625" style="8" customWidth="1"/>
    <col min="12802" max="12802" width="31.28515625" style="8" bestFit="1" customWidth="1"/>
    <col min="12803" max="12803" width="6.140625" style="8" customWidth="1"/>
    <col min="12804" max="12804" width="14.85546875" style="8" customWidth="1"/>
    <col min="12805" max="12805" width="6.140625" style="8" customWidth="1"/>
    <col min="12806" max="12806" width="14.140625" style="8" bestFit="1" customWidth="1"/>
    <col min="12807" max="12807" width="6.140625" style="8" customWidth="1"/>
    <col min="12808" max="12808" width="15" style="8" customWidth="1"/>
    <col min="12809" max="12810" width="7.7109375" style="8" customWidth="1"/>
    <col min="12811" max="12811" width="14.85546875" style="8" customWidth="1"/>
    <col min="12812" max="12813" width="11.42578125" style="8" customWidth="1"/>
    <col min="12814" max="13055" width="9.140625" style="8" customWidth="1"/>
    <col min="13056" max="13056" width="4.7109375" style="8"/>
    <col min="13057" max="13057" width="5.28515625" style="8" customWidth="1"/>
    <col min="13058" max="13058" width="31.28515625" style="8" bestFit="1" customWidth="1"/>
    <col min="13059" max="13059" width="6.140625" style="8" customWidth="1"/>
    <col min="13060" max="13060" width="14.85546875" style="8" customWidth="1"/>
    <col min="13061" max="13061" width="6.140625" style="8" customWidth="1"/>
    <col min="13062" max="13062" width="14.140625" style="8" bestFit="1" customWidth="1"/>
    <col min="13063" max="13063" width="6.140625" style="8" customWidth="1"/>
    <col min="13064" max="13064" width="15" style="8" customWidth="1"/>
    <col min="13065" max="13066" width="7.7109375" style="8" customWidth="1"/>
    <col min="13067" max="13067" width="14.85546875" style="8" customWidth="1"/>
    <col min="13068" max="13069" width="11.42578125" style="8" customWidth="1"/>
    <col min="13070" max="13311" width="9.140625" style="8" customWidth="1"/>
    <col min="13312" max="13312" width="4.7109375" style="8"/>
    <col min="13313" max="13313" width="5.28515625" style="8" customWidth="1"/>
    <col min="13314" max="13314" width="31.28515625" style="8" bestFit="1" customWidth="1"/>
    <col min="13315" max="13315" width="6.140625" style="8" customWidth="1"/>
    <col min="13316" max="13316" width="14.85546875" style="8" customWidth="1"/>
    <col min="13317" max="13317" width="6.140625" style="8" customWidth="1"/>
    <col min="13318" max="13318" width="14.140625" style="8" bestFit="1" customWidth="1"/>
    <col min="13319" max="13319" width="6.140625" style="8" customWidth="1"/>
    <col min="13320" max="13320" width="15" style="8" customWidth="1"/>
    <col min="13321" max="13322" width="7.7109375" style="8" customWidth="1"/>
    <col min="13323" max="13323" width="14.85546875" style="8" customWidth="1"/>
    <col min="13324" max="13325" width="11.42578125" style="8" customWidth="1"/>
    <col min="13326" max="13567" width="9.140625" style="8" customWidth="1"/>
    <col min="13568" max="13568" width="4.7109375" style="8"/>
    <col min="13569" max="13569" width="5.28515625" style="8" customWidth="1"/>
    <col min="13570" max="13570" width="31.28515625" style="8" bestFit="1" customWidth="1"/>
    <col min="13571" max="13571" width="6.140625" style="8" customWidth="1"/>
    <col min="13572" max="13572" width="14.85546875" style="8" customWidth="1"/>
    <col min="13573" max="13573" width="6.140625" style="8" customWidth="1"/>
    <col min="13574" max="13574" width="14.140625" style="8" bestFit="1" customWidth="1"/>
    <col min="13575" max="13575" width="6.140625" style="8" customWidth="1"/>
    <col min="13576" max="13576" width="15" style="8" customWidth="1"/>
    <col min="13577" max="13578" width="7.7109375" style="8" customWidth="1"/>
    <col min="13579" max="13579" width="14.85546875" style="8" customWidth="1"/>
    <col min="13580" max="13581" width="11.42578125" style="8" customWidth="1"/>
    <col min="13582" max="13823" width="9.140625" style="8" customWidth="1"/>
    <col min="13824" max="13824" width="4.7109375" style="8"/>
    <col min="13825" max="13825" width="5.28515625" style="8" customWidth="1"/>
    <col min="13826" max="13826" width="31.28515625" style="8" bestFit="1" customWidth="1"/>
    <col min="13827" max="13827" width="6.140625" style="8" customWidth="1"/>
    <col min="13828" max="13828" width="14.85546875" style="8" customWidth="1"/>
    <col min="13829" max="13829" width="6.140625" style="8" customWidth="1"/>
    <col min="13830" max="13830" width="14.140625" style="8" bestFit="1" customWidth="1"/>
    <col min="13831" max="13831" width="6.140625" style="8" customWidth="1"/>
    <col min="13832" max="13832" width="15" style="8" customWidth="1"/>
    <col min="13833" max="13834" width="7.7109375" style="8" customWidth="1"/>
    <col min="13835" max="13835" width="14.85546875" style="8" customWidth="1"/>
    <col min="13836" max="13837" width="11.42578125" style="8" customWidth="1"/>
    <col min="13838" max="14079" width="9.140625" style="8" customWidth="1"/>
    <col min="14080" max="14080" width="4.7109375" style="8"/>
    <col min="14081" max="14081" width="5.28515625" style="8" customWidth="1"/>
    <col min="14082" max="14082" width="31.28515625" style="8" bestFit="1" customWidth="1"/>
    <col min="14083" max="14083" width="6.140625" style="8" customWidth="1"/>
    <col min="14084" max="14084" width="14.85546875" style="8" customWidth="1"/>
    <col min="14085" max="14085" width="6.140625" style="8" customWidth="1"/>
    <col min="14086" max="14086" width="14.140625" style="8" bestFit="1" customWidth="1"/>
    <col min="14087" max="14087" width="6.140625" style="8" customWidth="1"/>
    <col min="14088" max="14088" width="15" style="8" customWidth="1"/>
    <col min="14089" max="14090" width="7.7109375" style="8" customWidth="1"/>
    <col min="14091" max="14091" width="14.85546875" style="8" customWidth="1"/>
    <col min="14092" max="14093" width="11.42578125" style="8" customWidth="1"/>
    <col min="14094" max="14335" width="9.140625" style="8" customWidth="1"/>
    <col min="14336" max="14336" width="4.7109375" style="8"/>
    <col min="14337" max="14337" width="5.28515625" style="8" customWidth="1"/>
    <col min="14338" max="14338" width="31.28515625" style="8" bestFit="1" customWidth="1"/>
    <col min="14339" max="14339" width="6.140625" style="8" customWidth="1"/>
    <col min="14340" max="14340" width="14.85546875" style="8" customWidth="1"/>
    <col min="14341" max="14341" width="6.140625" style="8" customWidth="1"/>
    <col min="14342" max="14342" width="14.140625" style="8" bestFit="1" customWidth="1"/>
    <col min="14343" max="14343" width="6.140625" style="8" customWidth="1"/>
    <col min="14344" max="14344" width="15" style="8" customWidth="1"/>
    <col min="14345" max="14346" width="7.7109375" style="8" customWidth="1"/>
    <col min="14347" max="14347" width="14.85546875" style="8" customWidth="1"/>
    <col min="14348" max="14349" width="11.42578125" style="8" customWidth="1"/>
    <col min="14350" max="14591" width="9.140625" style="8" customWidth="1"/>
    <col min="14592" max="14592" width="4.7109375" style="8"/>
    <col min="14593" max="14593" width="5.28515625" style="8" customWidth="1"/>
    <col min="14594" max="14594" width="31.28515625" style="8" bestFit="1" customWidth="1"/>
    <col min="14595" max="14595" width="6.140625" style="8" customWidth="1"/>
    <col min="14596" max="14596" width="14.85546875" style="8" customWidth="1"/>
    <col min="14597" max="14597" width="6.140625" style="8" customWidth="1"/>
    <col min="14598" max="14598" width="14.140625" style="8" bestFit="1" customWidth="1"/>
    <col min="14599" max="14599" width="6.140625" style="8" customWidth="1"/>
    <col min="14600" max="14600" width="15" style="8" customWidth="1"/>
    <col min="14601" max="14602" width="7.7109375" style="8" customWidth="1"/>
    <col min="14603" max="14603" width="14.85546875" style="8" customWidth="1"/>
    <col min="14604" max="14605" width="11.42578125" style="8" customWidth="1"/>
    <col min="14606" max="14847" width="9.140625" style="8" customWidth="1"/>
    <col min="14848" max="14848" width="4.7109375" style="8"/>
    <col min="14849" max="14849" width="5.28515625" style="8" customWidth="1"/>
    <col min="14850" max="14850" width="31.28515625" style="8" bestFit="1" customWidth="1"/>
    <col min="14851" max="14851" width="6.140625" style="8" customWidth="1"/>
    <col min="14852" max="14852" width="14.85546875" style="8" customWidth="1"/>
    <col min="14853" max="14853" width="6.140625" style="8" customWidth="1"/>
    <col min="14854" max="14854" width="14.140625" style="8" bestFit="1" customWidth="1"/>
    <col min="14855" max="14855" width="6.140625" style="8" customWidth="1"/>
    <col min="14856" max="14856" width="15" style="8" customWidth="1"/>
    <col min="14857" max="14858" width="7.7109375" style="8" customWidth="1"/>
    <col min="14859" max="14859" width="14.85546875" style="8" customWidth="1"/>
    <col min="14860" max="14861" width="11.42578125" style="8" customWidth="1"/>
    <col min="14862" max="15103" width="9.140625" style="8" customWidth="1"/>
    <col min="15104" max="15104" width="4.7109375" style="8"/>
    <col min="15105" max="15105" width="5.28515625" style="8" customWidth="1"/>
    <col min="15106" max="15106" width="31.28515625" style="8" bestFit="1" customWidth="1"/>
    <col min="15107" max="15107" width="6.140625" style="8" customWidth="1"/>
    <col min="15108" max="15108" width="14.85546875" style="8" customWidth="1"/>
    <col min="15109" max="15109" width="6.140625" style="8" customWidth="1"/>
    <col min="15110" max="15110" width="14.140625" style="8" bestFit="1" customWidth="1"/>
    <col min="15111" max="15111" width="6.140625" style="8" customWidth="1"/>
    <col min="15112" max="15112" width="15" style="8" customWidth="1"/>
    <col min="15113" max="15114" width="7.7109375" style="8" customWidth="1"/>
    <col min="15115" max="15115" width="14.85546875" style="8" customWidth="1"/>
    <col min="15116" max="15117" width="11.42578125" style="8" customWidth="1"/>
    <col min="15118" max="15359" width="9.140625" style="8" customWidth="1"/>
    <col min="15360" max="15360" width="4.7109375" style="8"/>
    <col min="15361" max="15361" width="5.28515625" style="8" customWidth="1"/>
    <col min="15362" max="15362" width="31.28515625" style="8" bestFit="1" customWidth="1"/>
    <col min="15363" max="15363" width="6.140625" style="8" customWidth="1"/>
    <col min="15364" max="15364" width="14.85546875" style="8" customWidth="1"/>
    <col min="15365" max="15365" width="6.140625" style="8" customWidth="1"/>
    <col min="15366" max="15366" width="14.140625" style="8" bestFit="1" customWidth="1"/>
    <col min="15367" max="15367" width="6.140625" style="8" customWidth="1"/>
    <col min="15368" max="15368" width="15" style="8" customWidth="1"/>
    <col min="15369" max="15370" width="7.7109375" style="8" customWidth="1"/>
    <col min="15371" max="15371" width="14.85546875" style="8" customWidth="1"/>
    <col min="15372" max="15373" width="11.42578125" style="8" customWidth="1"/>
    <col min="15374" max="15615" width="9.140625" style="8" customWidth="1"/>
    <col min="15616" max="15616" width="4.7109375" style="8"/>
    <col min="15617" max="15617" width="5.28515625" style="8" customWidth="1"/>
    <col min="15618" max="15618" width="31.28515625" style="8" bestFit="1" customWidth="1"/>
    <col min="15619" max="15619" width="6.140625" style="8" customWidth="1"/>
    <col min="15620" max="15620" width="14.85546875" style="8" customWidth="1"/>
    <col min="15621" max="15621" width="6.140625" style="8" customWidth="1"/>
    <col min="15622" max="15622" width="14.140625" style="8" bestFit="1" customWidth="1"/>
    <col min="15623" max="15623" width="6.140625" style="8" customWidth="1"/>
    <col min="15624" max="15624" width="15" style="8" customWidth="1"/>
    <col min="15625" max="15626" width="7.7109375" style="8" customWidth="1"/>
    <col min="15627" max="15627" width="14.85546875" style="8" customWidth="1"/>
    <col min="15628" max="15629" width="11.42578125" style="8" customWidth="1"/>
    <col min="15630" max="15871" width="9.140625" style="8" customWidth="1"/>
    <col min="15872" max="15872" width="4.7109375" style="8"/>
    <col min="15873" max="15873" width="5.28515625" style="8" customWidth="1"/>
    <col min="15874" max="15874" width="31.28515625" style="8" bestFit="1" customWidth="1"/>
    <col min="15875" max="15875" width="6.140625" style="8" customWidth="1"/>
    <col min="15876" max="15876" width="14.85546875" style="8" customWidth="1"/>
    <col min="15877" max="15877" width="6.140625" style="8" customWidth="1"/>
    <col min="15878" max="15878" width="14.140625" style="8" bestFit="1" customWidth="1"/>
    <col min="15879" max="15879" width="6.140625" style="8" customWidth="1"/>
    <col min="15880" max="15880" width="15" style="8" customWidth="1"/>
    <col min="15881" max="15882" width="7.7109375" style="8" customWidth="1"/>
    <col min="15883" max="15883" width="14.85546875" style="8" customWidth="1"/>
    <col min="15884" max="15885" width="11.42578125" style="8" customWidth="1"/>
    <col min="15886" max="16127" width="9.140625" style="8" customWidth="1"/>
    <col min="16128" max="16128" width="4.7109375" style="8"/>
    <col min="16129" max="16129" width="5.28515625" style="8" customWidth="1"/>
    <col min="16130" max="16130" width="31.28515625" style="8" bestFit="1" customWidth="1"/>
    <col min="16131" max="16131" width="6.140625" style="8" customWidth="1"/>
    <col min="16132" max="16132" width="14.85546875" style="8" customWidth="1"/>
    <col min="16133" max="16133" width="6.140625" style="8" customWidth="1"/>
    <col min="16134" max="16134" width="14.140625" style="8" bestFit="1" customWidth="1"/>
    <col min="16135" max="16135" width="6.140625" style="8" customWidth="1"/>
    <col min="16136" max="16136" width="15" style="8" customWidth="1"/>
    <col min="16137" max="16138" width="7.7109375" style="8" customWidth="1"/>
    <col min="16139" max="16139" width="14.85546875" style="8" customWidth="1"/>
    <col min="16140" max="16141" width="11.42578125" style="8" customWidth="1"/>
    <col min="16142" max="16383" width="9.140625" style="8" customWidth="1"/>
    <col min="16384" max="16384" width="4.7109375" style="8"/>
  </cols>
  <sheetData>
    <row r="1" spans="1:130" ht="16.5" customHeight="1" x14ac:dyDescent="0.2">
      <c r="L1" s="601" t="s">
        <v>334</v>
      </c>
      <c r="M1" s="601"/>
    </row>
    <row r="2" spans="1:130" ht="15.75" customHeight="1" x14ac:dyDescent="0.2">
      <c r="A2" s="602" t="s">
        <v>335</v>
      </c>
      <c r="B2" s="602"/>
      <c r="C2" s="602"/>
      <c r="D2" s="602"/>
      <c r="E2" s="602"/>
      <c r="F2" s="602"/>
      <c r="G2" s="602"/>
      <c r="H2" s="602"/>
      <c r="I2" s="602"/>
      <c r="J2" s="602"/>
      <c r="K2" s="602"/>
      <c r="L2" s="602"/>
      <c r="M2" s="602"/>
    </row>
    <row r="3" spans="1:130" ht="19.5" customHeight="1" x14ac:dyDescent="0.2">
      <c r="A3" s="602" t="s">
        <v>663</v>
      </c>
      <c r="B3" s="602"/>
      <c r="C3" s="602"/>
      <c r="D3" s="602"/>
      <c r="E3" s="602"/>
      <c r="F3" s="602"/>
      <c r="G3" s="602"/>
      <c r="H3" s="602"/>
      <c r="I3" s="602"/>
      <c r="J3" s="602"/>
      <c r="K3" s="602"/>
      <c r="L3" s="602"/>
      <c r="M3" s="602"/>
    </row>
    <row r="4" spans="1:130" s="82" customFormat="1" ht="15.75" x14ac:dyDescent="0.25">
      <c r="A4" s="621"/>
      <c r="B4" s="621"/>
      <c r="C4" s="621"/>
      <c r="D4" s="621"/>
      <c r="E4" s="621"/>
      <c r="F4" s="621"/>
      <c r="G4" s="621"/>
      <c r="H4" s="621"/>
      <c r="I4" s="621"/>
      <c r="J4" s="621"/>
      <c r="K4" s="621"/>
      <c r="L4" s="621"/>
      <c r="M4" s="78"/>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row>
    <row r="5" spans="1:130" ht="33.75" customHeight="1" x14ac:dyDescent="0.2">
      <c r="A5" s="622" t="s">
        <v>48</v>
      </c>
      <c r="B5" s="622" t="s">
        <v>336</v>
      </c>
      <c r="C5" s="620" t="s">
        <v>337</v>
      </c>
      <c r="D5" s="620"/>
      <c r="E5" s="620" t="s">
        <v>338</v>
      </c>
      <c r="F5" s="620"/>
      <c r="G5" s="620" t="s">
        <v>339</v>
      </c>
      <c r="H5" s="620"/>
      <c r="I5" s="623" t="s">
        <v>340</v>
      </c>
      <c r="J5" s="620" t="s">
        <v>341</v>
      </c>
      <c r="K5" s="624" t="s">
        <v>342</v>
      </c>
      <c r="L5" s="624" t="s">
        <v>343</v>
      </c>
      <c r="M5" s="624" t="s">
        <v>344</v>
      </c>
    </row>
    <row r="6" spans="1:130" ht="18" x14ac:dyDescent="0.2">
      <c r="A6" s="622"/>
      <c r="B6" s="622"/>
      <c r="C6" s="519" t="s">
        <v>345</v>
      </c>
      <c r="D6" s="520" t="s">
        <v>346</v>
      </c>
      <c r="E6" s="521" t="s">
        <v>345</v>
      </c>
      <c r="F6" s="520" t="s">
        <v>346</v>
      </c>
      <c r="G6" s="521" t="s">
        <v>345</v>
      </c>
      <c r="H6" s="520" t="s">
        <v>346</v>
      </c>
      <c r="I6" s="623"/>
      <c r="J6" s="620"/>
      <c r="K6" s="624"/>
      <c r="L6" s="624"/>
      <c r="M6" s="624"/>
      <c r="Q6" s="83"/>
    </row>
    <row r="7" spans="1:130" s="85" customFormat="1" ht="18" x14ac:dyDescent="0.25">
      <c r="A7" s="515">
        <v>1</v>
      </c>
      <c r="B7" s="515">
        <v>2</v>
      </c>
      <c r="C7" s="515">
        <v>3</v>
      </c>
      <c r="D7" s="516">
        <v>4</v>
      </c>
      <c r="E7" s="516">
        <v>5</v>
      </c>
      <c r="F7" s="516">
        <v>6</v>
      </c>
      <c r="G7" s="516">
        <v>7</v>
      </c>
      <c r="H7" s="516">
        <v>8</v>
      </c>
      <c r="I7" s="517">
        <v>9</v>
      </c>
      <c r="J7" s="517" t="s">
        <v>347</v>
      </c>
      <c r="K7" s="518" t="s">
        <v>348</v>
      </c>
      <c r="L7" s="517">
        <v>12</v>
      </c>
      <c r="M7" s="517">
        <v>13</v>
      </c>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row>
    <row r="8" spans="1:130" s="91" customFormat="1" ht="11.25" x14ac:dyDescent="0.15">
      <c r="A8" s="86" t="s">
        <v>52</v>
      </c>
      <c r="B8" s="87" t="s">
        <v>53</v>
      </c>
      <c r="C8" s="88">
        <v>1</v>
      </c>
      <c r="D8" s="89">
        <v>1278200</v>
      </c>
      <c r="E8" s="88">
        <v>1</v>
      </c>
      <c r="F8" s="89">
        <v>174300</v>
      </c>
      <c r="G8" s="88">
        <v>1</v>
      </c>
      <c r="H8" s="89">
        <v>-92731.78</v>
      </c>
      <c r="I8" s="88">
        <v>1</v>
      </c>
      <c r="J8" s="88">
        <v>4</v>
      </c>
      <c r="K8" s="89">
        <v>1359768.22</v>
      </c>
      <c r="L8" s="89">
        <v>2.2687334016054866E-2</v>
      </c>
      <c r="M8" s="89">
        <v>7.7579519006982151E-2</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row>
    <row r="9" spans="1:130" s="91" customFormat="1" ht="18" x14ac:dyDescent="0.15">
      <c r="A9" s="92" t="s">
        <v>385</v>
      </c>
      <c r="B9" s="93" t="s">
        <v>386</v>
      </c>
      <c r="C9" s="94">
        <v>2</v>
      </c>
      <c r="D9" s="95">
        <v>2055264</v>
      </c>
      <c r="E9" s="94"/>
      <c r="F9" s="95"/>
      <c r="G9" s="94"/>
      <c r="H9" s="95"/>
      <c r="I9" s="94">
        <v>0</v>
      </c>
      <c r="J9" s="94">
        <v>2</v>
      </c>
      <c r="K9" s="95">
        <v>2055264</v>
      </c>
      <c r="L9" s="95">
        <v>3.4291477160109669E-2</v>
      </c>
      <c r="M9" s="95">
        <v>3.8789759503491075E-2</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row>
    <row r="10" spans="1:130" s="91" customFormat="1" ht="11.25" x14ac:dyDescent="0.15">
      <c r="A10" s="86" t="s">
        <v>54</v>
      </c>
      <c r="B10" s="87" t="s">
        <v>55</v>
      </c>
      <c r="C10" s="88">
        <v>20</v>
      </c>
      <c r="D10" s="89">
        <v>8322002.7199999997</v>
      </c>
      <c r="E10" s="88">
        <v>1</v>
      </c>
      <c r="F10" s="89">
        <v>54825</v>
      </c>
      <c r="G10" s="88">
        <v>11</v>
      </c>
      <c r="H10" s="89">
        <v>-798417.89999999991</v>
      </c>
      <c r="I10" s="88">
        <v>0</v>
      </c>
      <c r="J10" s="88">
        <v>32</v>
      </c>
      <c r="K10" s="89">
        <v>7578409.8200000003</v>
      </c>
      <c r="L10" s="89">
        <v>0.12644354557491438</v>
      </c>
      <c r="M10" s="89">
        <v>0.6206361520558572</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row>
    <row r="11" spans="1:130" s="91" customFormat="1" ht="11.25" x14ac:dyDescent="0.15">
      <c r="A11" s="92" t="s">
        <v>56</v>
      </c>
      <c r="B11" s="93" t="s">
        <v>57</v>
      </c>
      <c r="C11" s="94">
        <v>6</v>
      </c>
      <c r="D11" s="95">
        <v>2014490.77</v>
      </c>
      <c r="E11" s="94"/>
      <c r="F11" s="95"/>
      <c r="G11" s="94"/>
      <c r="H11" s="95"/>
      <c r="I11" s="94">
        <v>0</v>
      </c>
      <c r="J11" s="94">
        <v>6</v>
      </c>
      <c r="K11" s="95">
        <v>2014490.77</v>
      </c>
      <c r="L11" s="95">
        <v>3.3611187773788062E-2</v>
      </c>
      <c r="M11" s="95">
        <v>0.11636927851047324</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row>
    <row r="12" spans="1:130" s="91" customFormat="1" ht="11.25" x14ac:dyDescent="0.15">
      <c r="A12" s="86" t="s">
        <v>58</v>
      </c>
      <c r="B12" s="87" t="s">
        <v>59</v>
      </c>
      <c r="C12" s="88">
        <v>4</v>
      </c>
      <c r="D12" s="89">
        <v>1178085.1200000001</v>
      </c>
      <c r="E12" s="88"/>
      <c r="F12" s="89"/>
      <c r="G12" s="88"/>
      <c r="H12" s="89"/>
      <c r="I12" s="88">
        <v>0</v>
      </c>
      <c r="J12" s="88">
        <v>4</v>
      </c>
      <c r="K12" s="89">
        <v>1178085.1200000001</v>
      </c>
      <c r="L12" s="89">
        <v>1.9656004768801024E-2</v>
      </c>
      <c r="M12" s="89">
        <v>7.7579519006982151E-2</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row>
    <row r="13" spans="1:130" s="91" customFormat="1" ht="18" x14ac:dyDescent="0.15">
      <c r="A13" s="92" t="s">
        <v>349</v>
      </c>
      <c r="B13" s="93" t="s">
        <v>350</v>
      </c>
      <c r="C13" s="94">
        <v>7</v>
      </c>
      <c r="D13" s="95">
        <v>8240253.25</v>
      </c>
      <c r="E13" s="94"/>
      <c r="F13" s="95"/>
      <c r="G13" s="94">
        <v>2</v>
      </c>
      <c r="H13" s="95">
        <v>-1400000</v>
      </c>
      <c r="I13" s="94">
        <v>0</v>
      </c>
      <c r="J13" s="94">
        <v>9</v>
      </c>
      <c r="K13" s="95">
        <v>6840253.25</v>
      </c>
      <c r="L13" s="95">
        <v>0.11412761965944081</v>
      </c>
      <c r="M13" s="95">
        <v>0.17455391776570986</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row>
    <row r="14" spans="1:130" s="91" customFormat="1" ht="11.25" x14ac:dyDescent="0.15">
      <c r="A14" s="86" t="s">
        <v>60</v>
      </c>
      <c r="B14" s="87" t="s">
        <v>61</v>
      </c>
      <c r="C14" s="88">
        <v>61</v>
      </c>
      <c r="D14" s="89">
        <v>157208800.20999998</v>
      </c>
      <c r="E14" s="88">
        <v>5</v>
      </c>
      <c r="F14" s="89">
        <v>3764653.63</v>
      </c>
      <c r="G14" s="88">
        <v>21</v>
      </c>
      <c r="H14" s="89">
        <v>-14551919.52</v>
      </c>
      <c r="I14" s="88">
        <v>0</v>
      </c>
      <c r="J14" s="88">
        <v>87</v>
      </c>
      <c r="K14" s="89">
        <v>146421534.31999999</v>
      </c>
      <c r="L14" s="89">
        <v>2.4430003638863398</v>
      </c>
      <c r="M14" s="89">
        <v>1.687354538401862</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row>
    <row r="15" spans="1:130" s="91" customFormat="1" ht="11.25" x14ac:dyDescent="0.15">
      <c r="A15" s="92" t="s">
        <v>62</v>
      </c>
      <c r="B15" s="93" t="s">
        <v>63</v>
      </c>
      <c r="C15" s="94">
        <v>15</v>
      </c>
      <c r="D15" s="95">
        <v>10751098.399999999</v>
      </c>
      <c r="E15" s="94"/>
      <c r="F15" s="95"/>
      <c r="G15" s="94">
        <v>2</v>
      </c>
      <c r="H15" s="95">
        <v>-1050000</v>
      </c>
      <c r="I15" s="94">
        <v>0</v>
      </c>
      <c r="J15" s="94">
        <v>17</v>
      </c>
      <c r="K15" s="95">
        <v>9701098.3999999985</v>
      </c>
      <c r="L15" s="95">
        <v>0.16185998208092803</v>
      </c>
      <c r="M15" s="95">
        <v>0.32971295577967419</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row>
    <row r="16" spans="1:130" s="91" customFormat="1" ht="11.25" x14ac:dyDescent="0.15">
      <c r="A16" s="86" t="s">
        <v>64</v>
      </c>
      <c r="B16" s="87" t="s">
        <v>65</v>
      </c>
      <c r="C16" s="88">
        <v>4</v>
      </c>
      <c r="D16" s="89">
        <v>6433080</v>
      </c>
      <c r="E16" s="88">
        <v>1</v>
      </c>
      <c r="F16" s="89">
        <v>408120</v>
      </c>
      <c r="G16" s="88"/>
      <c r="H16" s="89"/>
      <c r="I16" s="88">
        <v>0</v>
      </c>
      <c r="J16" s="88">
        <v>5</v>
      </c>
      <c r="K16" s="89">
        <v>6841200</v>
      </c>
      <c r="L16" s="89">
        <v>0.11414341590556848</v>
      </c>
      <c r="M16" s="89">
        <v>9.6974398758727695E-2</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row>
    <row r="17" spans="1:130" s="91" customFormat="1" ht="11.25" x14ac:dyDescent="0.15">
      <c r="A17" s="92" t="s">
        <v>66</v>
      </c>
      <c r="B17" s="93" t="s">
        <v>67</v>
      </c>
      <c r="C17" s="94">
        <v>2</v>
      </c>
      <c r="D17" s="95">
        <v>964332</v>
      </c>
      <c r="E17" s="94"/>
      <c r="F17" s="95"/>
      <c r="G17" s="94"/>
      <c r="H17" s="95"/>
      <c r="I17" s="94">
        <v>0</v>
      </c>
      <c r="J17" s="94">
        <v>2</v>
      </c>
      <c r="K17" s="95">
        <v>964332</v>
      </c>
      <c r="L17" s="95">
        <v>1.6089596641970513E-2</v>
      </c>
      <c r="M17" s="95">
        <v>3.8789759503491075E-2</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row>
    <row r="18" spans="1:130" s="91" customFormat="1" ht="11.25" x14ac:dyDescent="0.15">
      <c r="A18" s="86" t="s">
        <v>526</v>
      </c>
      <c r="B18" s="87" t="s">
        <v>527</v>
      </c>
      <c r="C18" s="88">
        <v>1</v>
      </c>
      <c r="D18" s="89">
        <v>4751648.93</v>
      </c>
      <c r="E18" s="88"/>
      <c r="F18" s="89"/>
      <c r="G18" s="88"/>
      <c r="H18" s="89"/>
      <c r="I18" s="88">
        <v>0</v>
      </c>
      <c r="J18" s="88">
        <v>1</v>
      </c>
      <c r="K18" s="89">
        <v>4751648.93</v>
      </c>
      <c r="L18" s="89">
        <v>7.92798690367537E-2</v>
      </c>
      <c r="M18" s="89">
        <v>1.9394879751745538E-2</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row>
    <row r="19" spans="1:130" s="91" customFormat="1" ht="11.25" x14ac:dyDescent="0.15">
      <c r="A19" s="92" t="s">
        <v>351</v>
      </c>
      <c r="B19" s="93" t="s">
        <v>352</v>
      </c>
      <c r="C19" s="94">
        <v>81</v>
      </c>
      <c r="D19" s="95">
        <v>32374575.569999997</v>
      </c>
      <c r="E19" s="94"/>
      <c r="F19" s="95"/>
      <c r="G19" s="94">
        <v>45</v>
      </c>
      <c r="H19" s="95">
        <v>-3792604.4600000004</v>
      </c>
      <c r="I19" s="94">
        <v>0</v>
      </c>
      <c r="J19" s="94">
        <v>126</v>
      </c>
      <c r="K19" s="95">
        <v>28581971.109999992</v>
      </c>
      <c r="L19" s="95">
        <v>0.47688180667275792</v>
      </c>
      <c r="M19" s="95">
        <v>2.4437548487199381</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row>
    <row r="20" spans="1:130" s="91" customFormat="1" ht="11.25" x14ac:dyDescent="0.15">
      <c r="A20" s="86" t="s">
        <v>70</v>
      </c>
      <c r="B20" s="87" t="s">
        <v>71</v>
      </c>
      <c r="C20" s="88">
        <v>28</v>
      </c>
      <c r="D20" s="89">
        <v>14849914.800000001</v>
      </c>
      <c r="E20" s="88">
        <v>1</v>
      </c>
      <c r="F20" s="89">
        <v>1169703</v>
      </c>
      <c r="G20" s="88">
        <v>1</v>
      </c>
      <c r="H20" s="89">
        <v>-81757.56</v>
      </c>
      <c r="I20" s="88">
        <v>0</v>
      </c>
      <c r="J20" s="88">
        <v>30</v>
      </c>
      <c r="K20" s="89">
        <v>15937860.24</v>
      </c>
      <c r="L20" s="89">
        <v>0.26591852453065884</v>
      </c>
      <c r="M20" s="89">
        <v>0.58184639255236614</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row>
    <row r="21" spans="1:130" s="91" customFormat="1" ht="11.25" x14ac:dyDescent="0.15">
      <c r="A21" s="92" t="s">
        <v>72</v>
      </c>
      <c r="B21" s="93" t="s">
        <v>73</v>
      </c>
      <c r="C21" s="94">
        <v>1</v>
      </c>
      <c r="D21" s="95">
        <v>262080</v>
      </c>
      <c r="E21" s="94"/>
      <c r="F21" s="95"/>
      <c r="G21" s="94"/>
      <c r="H21" s="95"/>
      <c r="I21" s="94">
        <v>0</v>
      </c>
      <c r="J21" s="94">
        <v>1</v>
      </c>
      <c r="K21" s="95">
        <v>262080</v>
      </c>
      <c r="L21" s="95">
        <v>4.3727279483908362E-3</v>
      </c>
      <c r="M21" s="95">
        <v>1.9394879751745538E-2</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row>
    <row r="22" spans="1:130" s="91" customFormat="1" ht="11.25" x14ac:dyDescent="0.15">
      <c r="A22" s="86" t="s">
        <v>74</v>
      </c>
      <c r="B22" s="87" t="s">
        <v>75</v>
      </c>
      <c r="C22" s="88">
        <v>2</v>
      </c>
      <c r="D22" s="89">
        <v>807559</v>
      </c>
      <c r="E22" s="88"/>
      <c r="F22" s="89"/>
      <c r="G22" s="88">
        <v>7</v>
      </c>
      <c r="H22" s="89">
        <v>-575381.12</v>
      </c>
      <c r="I22" s="88">
        <v>0</v>
      </c>
      <c r="J22" s="88">
        <v>9</v>
      </c>
      <c r="K22" s="89">
        <v>232177.88000000006</v>
      </c>
      <c r="L22" s="89">
        <v>3.8738198446052123E-3</v>
      </c>
      <c r="M22" s="89">
        <v>0.17455391776570986</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row>
    <row r="23" spans="1:130" s="91" customFormat="1" ht="11.25" x14ac:dyDescent="0.15">
      <c r="A23" s="92" t="s">
        <v>76</v>
      </c>
      <c r="B23" s="93" t="s">
        <v>77</v>
      </c>
      <c r="C23" s="94">
        <v>13</v>
      </c>
      <c r="D23" s="95">
        <v>8466017.8599999994</v>
      </c>
      <c r="E23" s="94">
        <v>1</v>
      </c>
      <c r="F23" s="95">
        <v>65000</v>
      </c>
      <c r="G23" s="94">
        <v>1</v>
      </c>
      <c r="H23" s="95">
        <v>-71082</v>
      </c>
      <c r="I23" s="94">
        <v>1</v>
      </c>
      <c r="J23" s="94">
        <v>16</v>
      </c>
      <c r="K23" s="95">
        <v>8459935.8599999994</v>
      </c>
      <c r="L23" s="95">
        <v>0.14115154905607397</v>
      </c>
      <c r="M23" s="95">
        <v>0.3103180760279286</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row>
    <row r="24" spans="1:130" s="91" customFormat="1" ht="11.25" x14ac:dyDescent="0.15">
      <c r="A24" s="86" t="s">
        <v>78</v>
      </c>
      <c r="B24" s="87" t="s">
        <v>79</v>
      </c>
      <c r="C24" s="88">
        <v>3</v>
      </c>
      <c r="D24" s="89">
        <v>944060</v>
      </c>
      <c r="E24" s="88"/>
      <c r="F24" s="89"/>
      <c r="G24" s="88"/>
      <c r="H24" s="89"/>
      <c r="I24" s="88">
        <v>0</v>
      </c>
      <c r="J24" s="88">
        <v>3</v>
      </c>
      <c r="K24" s="89">
        <v>944060</v>
      </c>
      <c r="L24" s="89">
        <v>1.5751364266475321E-2</v>
      </c>
      <c r="M24" s="89">
        <v>5.818463925523662E-2</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row>
    <row r="25" spans="1:130" s="91" customFormat="1" ht="11.25" x14ac:dyDescent="0.15">
      <c r="A25" s="92" t="s">
        <v>80</v>
      </c>
      <c r="B25" s="93" t="s">
        <v>81</v>
      </c>
      <c r="C25" s="94">
        <v>4</v>
      </c>
      <c r="D25" s="95">
        <v>1765666.1099999999</v>
      </c>
      <c r="E25" s="94"/>
      <c r="F25" s="95"/>
      <c r="G25" s="94"/>
      <c r="H25" s="95"/>
      <c r="I25" s="94">
        <v>0</v>
      </c>
      <c r="J25" s="94">
        <v>4</v>
      </c>
      <c r="K25" s="95">
        <v>1765666.1099999999</v>
      </c>
      <c r="L25" s="95">
        <v>2.9459621286338247E-2</v>
      </c>
      <c r="M25" s="95">
        <v>7.7579519006982151E-2</v>
      </c>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row>
    <row r="26" spans="1:130" s="91" customFormat="1" ht="11.25" x14ac:dyDescent="0.15">
      <c r="A26" s="86" t="s">
        <v>82</v>
      </c>
      <c r="B26" s="87" t="s">
        <v>83</v>
      </c>
      <c r="C26" s="88">
        <v>926</v>
      </c>
      <c r="D26" s="89">
        <v>255832112.37</v>
      </c>
      <c r="E26" s="88">
        <v>31</v>
      </c>
      <c r="F26" s="89">
        <v>1161636.73</v>
      </c>
      <c r="G26" s="88">
        <v>290</v>
      </c>
      <c r="H26" s="89">
        <v>-56370823.909999989</v>
      </c>
      <c r="I26" s="88">
        <v>126</v>
      </c>
      <c r="J26" s="88">
        <v>1373</v>
      </c>
      <c r="K26" s="89">
        <v>200622925.19000003</v>
      </c>
      <c r="L26" s="89">
        <v>3.3473346766874124</v>
      </c>
      <c r="M26" s="89">
        <v>26.629169899146625</v>
      </c>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row>
    <row r="27" spans="1:130" s="91" customFormat="1" ht="11.25" x14ac:dyDescent="0.15">
      <c r="A27" s="92" t="s">
        <v>84</v>
      </c>
      <c r="B27" s="93" t="s">
        <v>85</v>
      </c>
      <c r="C27" s="94">
        <v>2</v>
      </c>
      <c r="D27" s="95">
        <v>791520</v>
      </c>
      <c r="E27" s="94"/>
      <c r="F27" s="95"/>
      <c r="G27" s="94"/>
      <c r="H27" s="95"/>
      <c r="I27" s="94">
        <v>0</v>
      </c>
      <c r="J27" s="94">
        <v>2</v>
      </c>
      <c r="K27" s="95">
        <v>791520</v>
      </c>
      <c r="L27" s="95">
        <v>1.3206279096880016E-2</v>
      </c>
      <c r="M27" s="95">
        <v>3.8789759503491075E-2</v>
      </c>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row>
    <row r="28" spans="1:130" s="91" customFormat="1" ht="11.25" x14ac:dyDescent="0.15">
      <c r="A28" s="86" t="s">
        <v>559</v>
      </c>
      <c r="B28" s="87" t="s">
        <v>560</v>
      </c>
      <c r="C28" s="88">
        <v>1</v>
      </c>
      <c r="D28" s="89">
        <v>4588000</v>
      </c>
      <c r="E28" s="88"/>
      <c r="F28" s="89"/>
      <c r="G28" s="88"/>
      <c r="H28" s="89"/>
      <c r="I28" s="88">
        <v>0</v>
      </c>
      <c r="J28" s="88">
        <v>1</v>
      </c>
      <c r="K28" s="89">
        <v>4588000</v>
      </c>
      <c r="L28" s="89">
        <v>7.654943462766009E-2</v>
      </c>
      <c r="M28" s="89">
        <v>1.9394879751745538E-2</v>
      </c>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row>
    <row r="29" spans="1:130" s="91" customFormat="1" ht="11.25" x14ac:dyDescent="0.15">
      <c r="A29" s="92" t="s">
        <v>86</v>
      </c>
      <c r="B29" s="93" t="s">
        <v>87</v>
      </c>
      <c r="C29" s="94">
        <v>8</v>
      </c>
      <c r="D29" s="95">
        <v>8945889.25</v>
      </c>
      <c r="E29" s="94"/>
      <c r="F29" s="95"/>
      <c r="G29" s="94"/>
      <c r="H29" s="95"/>
      <c r="I29" s="94">
        <v>0</v>
      </c>
      <c r="J29" s="94">
        <v>8</v>
      </c>
      <c r="K29" s="95">
        <v>8945889.25</v>
      </c>
      <c r="L29" s="95">
        <v>0.14925953886860552</v>
      </c>
      <c r="M29" s="95">
        <v>0.1551590380139643</v>
      </c>
      <c r="N29" s="90"/>
      <c r="O29" s="96"/>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row>
    <row r="30" spans="1:130" s="91" customFormat="1" ht="11.25" x14ac:dyDescent="0.15">
      <c r="A30" s="86" t="s">
        <v>628</v>
      </c>
      <c r="B30" s="87" t="s">
        <v>629</v>
      </c>
      <c r="C30" s="88">
        <v>5</v>
      </c>
      <c r="D30" s="89">
        <v>2181808</v>
      </c>
      <c r="E30" s="88"/>
      <c r="F30" s="89"/>
      <c r="G30" s="88"/>
      <c r="H30" s="89"/>
      <c r="I30" s="88">
        <v>0</v>
      </c>
      <c r="J30" s="88">
        <v>5</v>
      </c>
      <c r="K30" s="89">
        <v>2181808</v>
      </c>
      <c r="L30" s="89">
        <v>3.6402826692699605E-2</v>
      </c>
      <c r="M30" s="89">
        <v>9.6974398758727695E-2</v>
      </c>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row>
    <row r="31" spans="1:130" s="91" customFormat="1" ht="18" x14ac:dyDescent="0.15">
      <c r="A31" s="92" t="s">
        <v>88</v>
      </c>
      <c r="B31" s="93" t="s">
        <v>89</v>
      </c>
      <c r="C31" s="94">
        <v>18</v>
      </c>
      <c r="D31" s="95">
        <v>12476096.4</v>
      </c>
      <c r="E31" s="94">
        <v>3</v>
      </c>
      <c r="F31" s="95">
        <v>980603.6</v>
      </c>
      <c r="G31" s="94"/>
      <c r="H31" s="95"/>
      <c r="I31" s="94">
        <v>0</v>
      </c>
      <c r="J31" s="94">
        <v>21</v>
      </c>
      <c r="K31" s="95">
        <v>13456700</v>
      </c>
      <c r="L31" s="95">
        <v>0.22452109349477625</v>
      </c>
      <c r="M31" s="95">
        <v>0.40729247478665631</v>
      </c>
      <c r="N31" s="90"/>
      <c r="O31" s="97"/>
      <c r="P31" s="97"/>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row>
    <row r="32" spans="1:130" s="91" customFormat="1" ht="11.25" x14ac:dyDescent="0.15">
      <c r="A32" s="86" t="s">
        <v>90</v>
      </c>
      <c r="B32" s="87" t="s">
        <v>91</v>
      </c>
      <c r="C32" s="88">
        <v>2</v>
      </c>
      <c r="D32" s="89">
        <v>22746390.640000001</v>
      </c>
      <c r="E32" s="88"/>
      <c r="F32" s="89"/>
      <c r="G32" s="88"/>
      <c r="H32" s="89"/>
      <c r="I32" s="88">
        <v>1</v>
      </c>
      <c r="J32" s="88">
        <v>3</v>
      </c>
      <c r="K32" s="89">
        <v>22746390.640000001</v>
      </c>
      <c r="L32" s="89">
        <v>0.37951685774016986</v>
      </c>
      <c r="M32" s="89">
        <v>5.818463925523662E-2</v>
      </c>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row>
    <row r="33" spans="1:130" s="91" customFormat="1" ht="11.25" x14ac:dyDescent="0.15">
      <c r="A33" s="92" t="s">
        <v>92</v>
      </c>
      <c r="B33" s="93" t="s">
        <v>93</v>
      </c>
      <c r="C33" s="94">
        <v>8</v>
      </c>
      <c r="D33" s="95">
        <v>1754376.16</v>
      </c>
      <c r="E33" s="94"/>
      <c r="F33" s="95"/>
      <c r="G33" s="94"/>
      <c r="H33" s="95"/>
      <c r="I33" s="94">
        <v>0</v>
      </c>
      <c r="J33" s="94">
        <v>8</v>
      </c>
      <c r="K33" s="95">
        <v>1754376.16</v>
      </c>
      <c r="L33" s="95">
        <v>2.9271251781221738E-2</v>
      </c>
      <c r="M33" s="95">
        <v>0.1551590380139643</v>
      </c>
      <c r="N33" s="90"/>
      <c r="O33" s="97"/>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row>
    <row r="34" spans="1:130" s="91" customFormat="1" ht="11.25" x14ac:dyDescent="0.15">
      <c r="A34" s="86" t="s">
        <v>94</v>
      </c>
      <c r="B34" s="87" t="s">
        <v>95</v>
      </c>
      <c r="C34" s="88">
        <v>45</v>
      </c>
      <c r="D34" s="89">
        <v>27460060.5</v>
      </c>
      <c r="E34" s="88">
        <v>12</v>
      </c>
      <c r="F34" s="89">
        <v>2508123</v>
      </c>
      <c r="G34" s="88"/>
      <c r="H34" s="89"/>
      <c r="I34" s="88">
        <v>2</v>
      </c>
      <c r="J34" s="88">
        <v>59</v>
      </c>
      <c r="K34" s="89">
        <v>29968183.5</v>
      </c>
      <c r="L34" s="89">
        <v>0.50001035391084825</v>
      </c>
      <c r="M34" s="89">
        <v>1.1442979053529869</v>
      </c>
      <c r="N34" s="90"/>
      <c r="O34" s="97"/>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row>
    <row r="35" spans="1:130" s="91" customFormat="1" ht="11.25" x14ac:dyDescent="0.15">
      <c r="A35" s="92" t="s">
        <v>96</v>
      </c>
      <c r="B35" s="93" t="s">
        <v>97</v>
      </c>
      <c r="C35" s="94">
        <v>1</v>
      </c>
      <c r="D35" s="95">
        <v>2390400</v>
      </c>
      <c r="E35" s="94"/>
      <c r="F35" s="95"/>
      <c r="G35" s="94"/>
      <c r="H35" s="95"/>
      <c r="I35" s="94">
        <v>0</v>
      </c>
      <c r="J35" s="94">
        <v>1</v>
      </c>
      <c r="K35" s="95">
        <v>2390400</v>
      </c>
      <c r="L35" s="95">
        <v>3.9883123045762567E-2</v>
      </c>
      <c r="M35" s="95">
        <v>1.9394879751745538E-2</v>
      </c>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row>
    <row r="36" spans="1:130" s="91" customFormat="1" ht="18" x14ac:dyDescent="0.15">
      <c r="A36" s="86" t="s">
        <v>387</v>
      </c>
      <c r="B36" s="87" t="s">
        <v>388</v>
      </c>
      <c r="C36" s="88">
        <v>1</v>
      </c>
      <c r="D36" s="89">
        <v>2635000</v>
      </c>
      <c r="E36" s="88"/>
      <c r="F36" s="89"/>
      <c r="G36" s="88"/>
      <c r="H36" s="89"/>
      <c r="I36" s="88">
        <v>0</v>
      </c>
      <c r="J36" s="88">
        <v>1</v>
      </c>
      <c r="K36" s="89">
        <v>2635000</v>
      </c>
      <c r="L36" s="89">
        <v>4.3964202319939916E-2</v>
      </c>
      <c r="M36" s="89">
        <v>1.9394879751745538E-2</v>
      </c>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row>
    <row r="37" spans="1:130" s="91" customFormat="1" ht="11.25" x14ac:dyDescent="0.15">
      <c r="A37" s="92" t="s">
        <v>98</v>
      </c>
      <c r="B37" s="93" t="s">
        <v>99</v>
      </c>
      <c r="C37" s="94">
        <v>1</v>
      </c>
      <c r="D37" s="95">
        <v>1783200</v>
      </c>
      <c r="E37" s="94"/>
      <c r="F37" s="95"/>
      <c r="G37" s="94"/>
      <c r="H37" s="95"/>
      <c r="I37" s="94">
        <v>2</v>
      </c>
      <c r="J37" s="94">
        <v>3</v>
      </c>
      <c r="K37" s="95">
        <v>1783200</v>
      </c>
      <c r="L37" s="95">
        <v>2.9752169099399185E-2</v>
      </c>
      <c r="M37" s="95">
        <v>5.818463925523662E-2</v>
      </c>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row>
    <row r="38" spans="1:130" s="91" customFormat="1" ht="11.25" x14ac:dyDescent="0.15">
      <c r="A38" s="86" t="s">
        <v>573</v>
      </c>
      <c r="B38" s="87" t="s">
        <v>574</v>
      </c>
      <c r="C38" s="88">
        <v>1</v>
      </c>
      <c r="D38" s="89">
        <v>1499860</v>
      </c>
      <c r="E38" s="88"/>
      <c r="F38" s="89"/>
      <c r="G38" s="88"/>
      <c r="H38" s="89"/>
      <c r="I38" s="88">
        <v>0</v>
      </c>
      <c r="J38" s="88">
        <v>1</v>
      </c>
      <c r="K38" s="89">
        <v>1499860</v>
      </c>
      <c r="L38" s="89">
        <v>2.5024724285231528E-2</v>
      </c>
      <c r="M38" s="89">
        <v>1.9394879751745538E-2</v>
      </c>
      <c r="N38" s="90"/>
      <c r="O38" s="97">
        <f>D38-46596000.18</f>
        <v>-45096140.18</v>
      </c>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row>
    <row r="39" spans="1:130" s="91" customFormat="1" ht="11.25" x14ac:dyDescent="0.15">
      <c r="A39" s="92" t="s">
        <v>102</v>
      </c>
      <c r="B39" s="93" t="s">
        <v>103</v>
      </c>
      <c r="C39" s="94">
        <v>1</v>
      </c>
      <c r="D39" s="95">
        <v>896715</v>
      </c>
      <c r="E39" s="94"/>
      <c r="F39" s="95"/>
      <c r="G39" s="94"/>
      <c r="H39" s="95"/>
      <c r="I39" s="94">
        <v>1</v>
      </c>
      <c r="J39" s="94">
        <v>2</v>
      </c>
      <c r="K39" s="95">
        <v>896715</v>
      </c>
      <c r="L39" s="95">
        <v>1.496142682479124E-2</v>
      </c>
      <c r="M39" s="95">
        <v>3.8789759503491075E-2</v>
      </c>
      <c r="N39" s="90"/>
      <c r="O39" s="97"/>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row>
    <row r="40" spans="1:130" s="91" customFormat="1" ht="18" x14ac:dyDescent="0.15">
      <c r="A40" s="86" t="s">
        <v>104</v>
      </c>
      <c r="B40" s="87" t="s">
        <v>105</v>
      </c>
      <c r="C40" s="88">
        <v>1</v>
      </c>
      <c r="D40" s="89">
        <v>63200</v>
      </c>
      <c r="E40" s="88"/>
      <c r="F40" s="89"/>
      <c r="G40" s="88"/>
      <c r="H40" s="89"/>
      <c r="I40" s="88">
        <v>0</v>
      </c>
      <c r="J40" s="88">
        <v>1</v>
      </c>
      <c r="K40" s="89">
        <v>63200</v>
      </c>
      <c r="L40" s="89">
        <v>1.0544734674080465E-3</v>
      </c>
      <c r="M40" s="89">
        <v>1.9394879751745538E-2</v>
      </c>
      <c r="N40" s="90"/>
      <c r="O40" s="97"/>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row>
    <row r="41" spans="1:130" s="91" customFormat="1" ht="18" x14ac:dyDescent="0.15">
      <c r="A41" s="92" t="s">
        <v>106</v>
      </c>
      <c r="B41" s="93" t="s">
        <v>107</v>
      </c>
      <c r="C41" s="94">
        <v>1</v>
      </c>
      <c r="D41" s="95">
        <v>2715000</v>
      </c>
      <c r="E41" s="94"/>
      <c r="F41" s="95"/>
      <c r="G41" s="94"/>
      <c r="H41" s="95"/>
      <c r="I41" s="94">
        <v>0</v>
      </c>
      <c r="J41" s="94">
        <v>1</v>
      </c>
      <c r="K41" s="95">
        <v>2715000</v>
      </c>
      <c r="L41" s="95">
        <v>4.5298978860962756E-2</v>
      </c>
      <c r="M41" s="95">
        <v>1.9394879751745538E-2</v>
      </c>
      <c r="N41" s="90"/>
      <c r="O41" s="97"/>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row>
    <row r="42" spans="1:130" s="91" customFormat="1" ht="11.25" x14ac:dyDescent="0.15">
      <c r="A42" s="86" t="s">
        <v>110</v>
      </c>
      <c r="B42" s="87" t="s">
        <v>111</v>
      </c>
      <c r="C42" s="88">
        <v>3</v>
      </c>
      <c r="D42" s="89">
        <v>4195500</v>
      </c>
      <c r="E42" s="88"/>
      <c r="F42" s="89"/>
      <c r="G42" s="88"/>
      <c r="H42" s="89"/>
      <c r="I42" s="88">
        <v>0</v>
      </c>
      <c r="J42" s="88">
        <v>3</v>
      </c>
      <c r="K42" s="89">
        <v>4195500</v>
      </c>
      <c r="L42" s="89">
        <v>7.0000687223266758E-2</v>
      </c>
      <c r="M42" s="89">
        <v>5.818463925523662E-2</v>
      </c>
      <c r="N42" s="90"/>
      <c r="O42" s="97"/>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row>
    <row r="43" spans="1:130" s="91" customFormat="1" ht="11.25" x14ac:dyDescent="0.15">
      <c r="A43" s="92" t="s">
        <v>112</v>
      </c>
      <c r="B43" s="93" t="s">
        <v>113</v>
      </c>
      <c r="C43" s="94">
        <v>2</v>
      </c>
      <c r="D43" s="95">
        <v>1210695.6000000001</v>
      </c>
      <c r="E43" s="94"/>
      <c r="F43" s="95"/>
      <c r="G43" s="94"/>
      <c r="H43" s="95"/>
      <c r="I43" s="94">
        <v>0</v>
      </c>
      <c r="J43" s="94">
        <v>2</v>
      </c>
      <c r="K43" s="95">
        <v>1210695.6000000001</v>
      </c>
      <c r="L43" s="95">
        <v>2.0200101064994706E-2</v>
      </c>
      <c r="M43" s="95">
        <v>3.8789759503491075E-2</v>
      </c>
      <c r="N43" s="90"/>
      <c r="O43" s="97"/>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row>
    <row r="44" spans="1:130" s="91" customFormat="1" ht="11.25" x14ac:dyDescent="0.15">
      <c r="A44" s="86" t="s">
        <v>114</v>
      </c>
      <c r="B44" s="87" t="s">
        <v>115</v>
      </c>
      <c r="C44" s="88">
        <v>7</v>
      </c>
      <c r="D44" s="89">
        <v>1476756</v>
      </c>
      <c r="E44" s="88">
        <v>1</v>
      </c>
      <c r="F44" s="89">
        <v>16778.259999999998</v>
      </c>
      <c r="G44" s="88">
        <v>1</v>
      </c>
      <c r="H44" s="89">
        <v>-16778.259999999998</v>
      </c>
      <c r="I44" s="88">
        <v>0</v>
      </c>
      <c r="J44" s="88">
        <v>9</v>
      </c>
      <c r="K44" s="89">
        <v>1476756</v>
      </c>
      <c r="L44" s="89">
        <v>2.4639240820184132E-2</v>
      </c>
      <c r="M44" s="89">
        <v>0.17455391776570986</v>
      </c>
      <c r="N44" s="90"/>
      <c r="O44" s="97"/>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row>
    <row r="45" spans="1:130" s="91" customFormat="1" ht="11.25" x14ac:dyDescent="0.15">
      <c r="A45" s="92" t="s">
        <v>116</v>
      </c>
      <c r="B45" s="93" t="s">
        <v>117</v>
      </c>
      <c r="C45" s="94">
        <v>3</v>
      </c>
      <c r="D45" s="95">
        <v>980887.22</v>
      </c>
      <c r="E45" s="94"/>
      <c r="F45" s="95"/>
      <c r="G45" s="94"/>
      <c r="H45" s="95"/>
      <c r="I45" s="94">
        <v>0</v>
      </c>
      <c r="J45" s="94">
        <v>3</v>
      </c>
      <c r="K45" s="95">
        <v>980887.22</v>
      </c>
      <c r="L45" s="95">
        <v>1.6365815633063913E-2</v>
      </c>
      <c r="M45" s="95">
        <v>5.818463925523662E-2</v>
      </c>
      <c r="N45" s="90"/>
      <c r="O45" s="97"/>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row>
    <row r="46" spans="1:130" s="91" customFormat="1" ht="18" x14ac:dyDescent="0.15">
      <c r="A46" s="86" t="s">
        <v>630</v>
      </c>
      <c r="B46" s="87" t="s">
        <v>631</v>
      </c>
      <c r="C46" s="88">
        <v>5</v>
      </c>
      <c r="D46" s="89">
        <v>887943.6</v>
      </c>
      <c r="E46" s="88"/>
      <c r="F46" s="89"/>
      <c r="G46" s="88"/>
      <c r="H46" s="89"/>
      <c r="I46" s="88">
        <v>0</v>
      </c>
      <c r="J46" s="88">
        <v>5</v>
      </c>
      <c r="K46" s="89">
        <v>887943.6</v>
      </c>
      <c r="L46" s="89">
        <v>1.4815078587892144E-2</v>
      </c>
      <c r="M46" s="89">
        <v>9.6974398758727695E-2</v>
      </c>
      <c r="N46" s="90"/>
      <c r="O46" s="97"/>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row>
    <row r="47" spans="1:130" s="91" customFormat="1" ht="18" x14ac:dyDescent="0.15">
      <c r="A47" s="92" t="s">
        <v>118</v>
      </c>
      <c r="B47" s="93" t="s">
        <v>119</v>
      </c>
      <c r="C47" s="94">
        <v>41</v>
      </c>
      <c r="D47" s="95">
        <v>23280991.720000003</v>
      </c>
      <c r="E47" s="94">
        <v>1</v>
      </c>
      <c r="F47" s="95">
        <v>370912</v>
      </c>
      <c r="G47" s="94">
        <v>2</v>
      </c>
      <c r="H47" s="95">
        <v>-408037</v>
      </c>
      <c r="I47" s="94">
        <v>2</v>
      </c>
      <c r="J47" s="94">
        <v>46</v>
      </c>
      <c r="K47" s="95">
        <v>23243866.720000003</v>
      </c>
      <c r="L47" s="95">
        <v>0.38781710025646998</v>
      </c>
      <c r="M47" s="95">
        <v>0.89216446858029486</v>
      </c>
      <c r="N47" s="90"/>
      <c r="O47" s="97"/>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row>
    <row r="48" spans="1:130" s="91" customFormat="1" ht="11.25" x14ac:dyDescent="0.15">
      <c r="A48" s="86" t="s">
        <v>120</v>
      </c>
      <c r="B48" s="87" t="s">
        <v>121</v>
      </c>
      <c r="C48" s="88">
        <v>73</v>
      </c>
      <c r="D48" s="89">
        <v>74554349.00999999</v>
      </c>
      <c r="E48" s="88">
        <v>2</v>
      </c>
      <c r="F48" s="89">
        <v>2697054.32</v>
      </c>
      <c r="G48" s="88"/>
      <c r="H48" s="89"/>
      <c r="I48" s="88">
        <v>2</v>
      </c>
      <c r="J48" s="88">
        <v>77</v>
      </c>
      <c r="K48" s="89">
        <v>77251403.329999983</v>
      </c>
      <c r="L48" s="89">
        <v>1.2889170115747246</v>
      </c>
      <c r="M48" s="89">
        <v>1.4934057408844066</v>
      </c>
      <c r="N48" s="90"/>
      <c r="O48" s="97"/>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row>
    <row r="49" spans="1:130" s="91" customFormat="1" ht="11.25" x14ac:dyDescent="0.15">
      <c r="A49" s="92" t="s">
        <v>122</v>
      </c>
      <c r="B49" s="93" t="s">
        <v>123</v>
      </c>
      <c r="C49" s="94">
        <v>2</v>
      </c>
      <c r="D49" s="95">
        <v>1335990</v>
      </c>
      <c r="E49" s="94"/>
      <c r="F49" s="95"/>
      <c r="G49" s="94"/>
      <c r="H49" s="95"/>
      <c r="I49" s="94">
        <v>0</v>
      </c>
      <c r="J49" s="94">
        <v>2</v>
      </c>
      <c r="K49" s="95">
        <v>1335990</v>
      </c>
      <c r="L49" s="95">
        <v>2.2290601388013861E-2</v>
      </c>
      <c r="M49" s="95">
        <v>3.8789759503491075E-2</v>
      </c>
      <c r="N49" s="90"/>
      <c r="O49" s="97"/>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row>
    <row r="50" spans="1:130" s="91" customFormat="1" ht="11.25" x14ac:dyDescent="0.15">
      <c r="A50" s="86" t="s">
        <v>316</v>
      </c>
      <c r="B50" s="87" t="s">
        <v>317</v>
      </c>
      <c r="C50" s="88">
        <v>4</v>
      </c>
      <c r="D50" s="89">
        <v>1401996.6</v>
      </c>
      <c r="E50" s="88"/>
      <c r="F50" s="89"/>
      <c r="G50" s="88"/>
      <c r="H50" s="89"/>
      <c r="I50" s="88">
        <v>0</v>
      </c>
      <c r="J50" s="88">
        <v>4</v>
      </c>
      <c r="K50" s="89">
        <v>1401996.6</v>
      </c>
      <c r="L50" s="89">
        <v>2.3391902153422343E-2</v>
      </c>
      <c r="M50" s="89">
        <v>7.7579519006982151E-2</v>
      </c>
      <c r="N50" s="90"/>
      <c r="O50" s="97"/>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row>
    <row r="51" spans="1:130" s="91" customFormat="1" ht="11.25" x14ac:dyDescent="0.15">
      <c r="A51" s="92" t="s">
        <v>318</v>
      </c>
      <c r="B51" s="93" t="s">
        <v>319</v>
      </c>
      <c r="C51" s="94">
        <v>3</v>
      </c>
      <c r="D51" s="95">
        <v>1743755.6</v>
      </c>
      <c r="E51" s="94"/>
      <c r="F51" s="95"/>
      <c r="G51" s="94"/>
      <c r="H51" s="95"/>
      <c r="I51" s="94">
        <v>0</v>
      </c>
      <c r="J51" s="94">
        <v>3</v>
      </c>
      <c r="K51" s="95">
        <v>1743755.6</v>
      </c>
      <c r="L51" s="95">
        <v>2.9094050851965168E-2</v>
      </c>
      <c r="M51" s="95">
        <v>5.818463925523662E-2</v>
      </c>
      <c r="N51" s="90"/>
      <c r="O51" s="97"/>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row>
    <row r="52" spans="1:130" s="91" customFormat="1" ht="11.25" x14ac:dyDescent="0.15">
      <c r="A52" s="86" t="s">
        <v>124</v>
      </c>
      <c r="B52" s="87" t="s">
        <v>125</v>
      </c>
      <c r="C52" s="88">
        <v>4</v>
      </c>
      <c r="D52" s="89">
        <v>2555505.6799999997</v>
      </c>
      <c r="E52" s="88"/>
      <c r="F52" s="89"/>
      <c r="G52" s="88"/>
      <c r="H52" s="89"/>
      <c r="I52" s="88">
        <v>0</v>
      </c>
      <c r="J52" s="88">
        <v>4</v>
      </c>
      <c r="K52" s="89">
        <v>2555505.6799999997</v>
      </c>
      <c r="L52" s="89">
        <v>4.2637862901432871E-2</v>
      </c>
      <c r="M52" s="89">
        <v>7.7579519006982151E-2</v>
      </c>
      <c r="N52" s="90"/>
      <c r="O52" s="97"/>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row>
    <row r="53" spans="1:130" s="91" customFormat="1" ht="11.25" x14ac:dyDescent="0.15">
      <c r="A53" s="92" t="s">
        <v>126</v>
      </c>
      <c r="B53" s="93" t="s">
        <v>127</v>
      </c>
      <c r="C53" s="94">
        <v>15</v>
      </c>
      <c r="D53" s="95">
        <v>6043128.8100000005</v>
      </c>
      <c r="E53" s="94"/>
      <c r="F53" s="95"/>
      <c r="G53" s="94"/>
      <c r="H53" s="95"/>
      <c r="I53" s="94">
        <v>0</v>
      </c>
      <c r="J53" s="94">
        <v>15</v>
      </c>
      <c r="K53" s="95">
        <v>6043128.8100000005</v>
      </c>
      <c r="L53" s="95">
        <v>0.10082783212459116</v>
      </c>
      <c r="M53" s="95">
        <v>0.29092319627618307</v>
      </c>
      <c r="N53" s="90"/>
      <c r="O53" s="97"/>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row>
    <row r="54" spans="1:130" s="91" customFormat="1" ht="11.25" x14ac:dyDescent="0.15">
      <c r="A54" s="86" t="s">
        <v>128</v>
      </c>
      <c r="B54" s="87" t="s">
        <v>129</v>
      </c>
      <c r="C54" s="88">
        <v>8</v>
      </c>
      <c r="D54" s="89">
        <v>2279513.7000000002</v>
      </c>
      <c r="E54" s="88"/>
      <c r="F54" s="89"/>
      <c r="G54" s="88"/>
      <c r="H54" s="89"/>
      <c r="I54" s="88">
        <v>0</v>
      </c>
      <c r="J54" s="88">
        <v>8</v>
      </c>
      <c r="K54" s="89">
        <v>2279513.7000000002</v>
      </c>
      <c r="L54" s="89">
        <v>3.8033017646252304E-2</v>
      </c>
      <c r="M54" s="89">
        <v>0.1551590380139643</v>
      </c>
      <c r="N54" s="90"/>
      <c r="O54" s="97"/>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row>
    <row r="55" spans="1:130" s="91" customFormat="1" ht="11.25" x14ac:dyDescent="0.15">
      <c r="A55" s="92" t="s">
        <v>130</v>
      </c>
      <c r="B55" s="93" t="s">
        <v>131</v>
      </c>
      <c r="C55" s="94">
        <v>1</v>
      </c>
      <c r="D55" s="95">
        <v>1590000</v>
      </c>
      <c r="E55" s="94"/>
      <c r="F55" s="95"/>
      <c r="G55" s="94"/>
      <c r="H55" s="95"/>
      <c r="I55" s="94">
        <v>0</v>
      </c>
      <c r="J55" s="94">
        <v>1</v>
      </c>
      <c r="K55" s="95">
        <v>1590000</v>
      </c>
      <c r="L55" s="95">
        <v>2.6528683752829019E-2</v>
      </c>
      <c r="M55" s="95">
        <v>1.9394879751745538E-2</v>
      </c>
      <c r="N55" s="90"/>
      <c r="O55" s="97"/>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row>
    <row r="56" spans="1:130" s="91" customFormat="1" ht="18" x14ac:dyDescent="0.15">
      <c r="A56" s="86" t="s">
        <v>132</v>
      </c>
      <c r="B56" s="87" t="s">
        <v>133</v>
      </c>
      <c r="C56" s="88">
        <v>6</v>
      </c>
      <c r="D56" s="89">
        <v>9379716.0099999998</v>
      </c>
      <c r="E56" s="88"/>
      <c r="F56" s="89"/>
      <c r="G56" s="88"/>
      <c r="H56" s="89"/>
      <c r="I56" s="88">
        <v>0</v>
      </c>
      <c r="J56" s="88">
        <v>6</v>
      </c>
      <c r="K56" s="89">
        <v>9379716.0099999998</v>
      </c>
      <c r="L56" s="89">
        <v>0.15649781114505487</v>
      </c>
      <c r="M56" s="89">
        <v>0.11636927851047324</v>
      </c>
      <c r="N56" s="90"/>
      <c r="O56" s="97"/>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row>
    <row r="57" spans="1:130" s="91" customFormat="1" ht="18" x14ac:dyDescent="0.15">
      <c r="A57" s="92" t="s">
        <v>134</v>
      </c>
      <c r="B57" s="93" t="s">
        <v>135</v>
      </c>
      <c r="C57" s="94">
        <v>13</v>
      </c>
      <c r="D57" s="95">
        <v>12386771.800000001</v>
      </c>
      <c r="E57" s="94">
        <v>1</v>
      </c>
      <c r="F57" s="95">
        <v>128388</v>
      </c>
      <c r="G57" s="94"/>
      <c r="H57" s="95"/>
      <c r="I57" s="94">
        <v>0</v>
      </c>
      <c r="J57" s="94">
        <v>14</v>
      </c>
      <c r="K57" s="95">
        <v>12515159.800000001</v>
      </c>
      <c r="L57" s="95">
        <v>0.20881177135240181</v>
      </c>
      <c r="M57" s="95">
        <v>0.27152831652443754</v>
      </c>
      <c r="N57" s="90"/>
      <c r="O57" s="97"/>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row>
    <row r="58" spans="1:130" s="91" customFormat="1" ht="11.25" x14ac:dyDescent="0.15">
      <c r="A58" s="86" t="s">
        <v>510</v>
      </c>
      <c r="B58" s="87" t="s">
        <v>511</v>
      </c>
      <c r="C58" s="88">
        <v>1</v>
      </c>
      <c r="D58" s="89">
        <v>809101.2</v>
      </c>
      <c r="E58" s="88"/>
      <c r="F58" s="89"/>
      <c r="G58" s="88"/>
      <c r="H58" s="89"/>
      <c r="I58" s="88">
        <v>0</v>
      </c>
      <c r="J58" s="88">
        <v>1</v>
      </c>
      <c r="K58" s="89">
        <v>809101.2</v>
      </c>
      <c r="L58" s="89">
        <v>1.3499616263417901E-2</v>
      </c>
      <c r="M58" s="89">
        <v>1.9394879751745538E-2</v>
      </c>
      <c r="N58" s="90"/>
      <c r="O58" s="97"/>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row>
    <row r="59" spans="1:130" s="91" customFormat="1" ht="11.25" x14ac:dyDescent="0.15">
      <c r="A59" s="92" t="s">
        <v>136</v>
      </c>
      <c r="B59" s="93" t="s">
        <v>137</v>
      </c>
      <c r="C59" s="94">
        <v>9</v>
      </c>
      <c r="D59" s="95">
        <v>22209993.039999999</v>
      </c>
      <c r="E59" s="94"/>
      <c r="F59" s="95"/>
      <c r="G59" s="94"/>
      <c r="H59" s="95"/>
      <c r="I59" s="94">
        <v>2</v>
      </c>
      <c r="J59" s="94">
        <v>11</v>
      </c>
      <c r="K59" s="95">
        <v>22209993.039999999</v>
      </c>
      <c r="L59" s="95">
        <v>0.37056722107590789</v>
      </c>
      <c r="M59" s="95">
        <v>0.21334367726920092</v>
      </c>
      <c r="N59" s="90"/>
      <c r="O59" s="97"/>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row>
    <row r="60" spans="1:130" s="91" customFormat="1" ht="18" x14ac:dyDescent="0.15">
      <c r="A60" s="86" t="s">
        <v>355</v>
      </c>
      <c r="B60" s="87" t="s">
        <v>356</v>
      </c>
      <c r="C60" s="88">
        <v>41</v>
      </c>
      <c r="D60" s="89">
        <v>9470471.9200000018</v>
      </c>
      <c r="E60" s="88"/>
      <c r="F60" s="89"/>
      <c r="G60" s="88">
        <v>2</v>
      </c>
      <c r="H60" s="89">
        <v>-161110.20000000001</v>
      </c>
      <c r="I60" s="88">
        <v>0</v>
      </c>
      <c r="J60" s="88">
        <v>43</v>
      </c>
      <c r="K60" s="89">
        <v>9309361.7200000025</v>
      </c>
      <c r="L60" s="89">
        <v>0.15532397044690091</v>
      </c>
      <c r="M60" s="89">
        <v>0.83397982932505821</v>
      </c>
      <c r="N60" s="90"/>
      <c r="O60" s="97"/>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row>
    <row r="61" spans="1:130" s="91" customFormat="1" ht="11.25" x14ac:dyDescent="0.15">
      <c r="A61" s="92" t="s">
        <v>138</v>
      </c>
      <c r="B61" s="93" t="s">
        <v>139</v>
      </c>
      <c r="C61" s="94">
        <v>482</v>
      </c>
      <c r="D61" s="95">
        <v>104908642.42000005</v>
      </c>
      <c r="E61" s="94">
        <v>1</v>
      </c>
      <c r="F61" s="95">
        <v>1915.2</v>
      </c>
      <c r="G61" s="94">
        <v>14</v>
      </c>
      <c r="H61" s="95">
        <v>-2836640.71</v>
      </c>
      <c r="I61" s="94">
        <v>2</v>
      </c>
      <c r="J61" s="94">
        <v>499</v>
      </c>
      <c r="K61" s="95">
        <v>102073916.91000006</v>
      </c>
      <c r="L61" s="95">
        <v>1.7030733717722879</v>
      </c>
      <c r="M61" s="95">
        <v>9.6780449961210238</v>
      </c>
      <c r="N61" s="90"/>
      <c r="O61" s="97"/>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row>
    <row r="62" spans="1:130" s="91" customFormat="1" ht="11.25" x14ac:dyDescent="0.15">
      <c r="A62" s="86" t="s">
        <v>140</v>
      </c>
      <c r="B62" s="87" t="s">
        <v>141</v>
      </c>
      <c r="C62" s="88">
        <v>426</v>
      </c>
      <c r="D62" s="89">
        <v>119671319.7299999</v>
      </c>
      <c r="E62" s="88">
        <v>8</v>
      </c>
      <c r="F62" s="89">
        <v>722047.1100000001</v>
      </c>
      <c r="G62" s="88">
        <v>4</v>
      </c>
      <c r="H62" s="89">
        <v>-638759.10000000009</v>
      </c>
      <c r="I62" s="88">
        <v>3</v>
      </c>
      <c r="J62" s="88">
        <v>441</v>
      </c>
      <c r="K62" s="89">
        <v>119754607.73999989</v>
      </c>
      <c r="L62" s="89">
        <v>1.9980705136343064</v>
      </c>
      <c r="M62" s="89">
        <v>8.553141970519782</v>
      </c>
      <c r="N62" s="90"/>
      <c r="O62" s="97"/>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row>
    <row r="63" spans="1:130" s="91" customFormat="1" ht="11.25" x14ac:dyDescent="0.15">
      <c r="A63" s="92" t="s">
        <v>142</v>
      </c>
      <c r="B63" s="93" t="s">
        <v>143</v>
      </c>
      <c r="C63" s="94">
        <v>6</v>
      </c>
      <c r="D63" s="95">
        <v>27794727.129999999</v>
      </c>
      <c r="E63" s="94"/>
      <c r="F63" s="95"/>
      <c r="G63" s="94"/>
      <c r="H63" s="95"/>
      <c r="I63" s="94">
        <v>0</v>
      </c>
      <c r="J63" s="94">
        <v>6</v>
      </c>
      <c r="K63" s="95">
        <v>27794727.129999999</v>
      </c>
      <c r="L63" s="95">
        <v>0.4637468717156899</v>
      </c>
      <c r="M63" s="95">
        <v>0.11636927851047324</v>
      </c>
      <c r="N63" s="90"/>
      <c r="O63" s="97"/>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row>
    <row r="64" spans="1:130" s="91" customFormat="1" ht="18" x14ac:dyDescent="0.15">
      <c r="A64" s="86" t="s">
        <v>528</v>
      </c>
      <c r="B64" s="87" t="s">
        <v>529</v>
      </c>
      <c r="C64" s="88">
        <v>9</v>
      </c>
      <c r="D64" s="89">
        <v>2399232.0099999998</v>
      </c>
      <c r="E64" s="88">
        <v>1</v>
      </c>
      <c r="F64" s="89">
        <v>249762</v>
      </c>
      <c r="G64" s="88"/>
      <c r="H64" s="89"/>
      <c r="I64" s="88">
        <v>0</v>
      </c>
      <c r="J64" s="88">
        <v>10</v>
      </c>
      <c r="K64" s="89">
        <v>2648994.0099999998</v>
      </c>
      <c r="L64" s="89">
        <v>4.41976882732254E-2</v>
      </c>
      <c r="M64" s="89">
        <v>0.19394879751745539</v>
      </c>
      <c r="N64" s="90"/>
      <c r="O64" s="97"/>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row>
    <row r="65" spans="1:130" s="91" customFormat="1" ht="11.25" x14ac:dyDescent="0.15">
      <c r="A65" s="92" t="s">
        <v>146</v>
      </c>
      <c r="B65" s="93" t="s">
        <v>147</v>
      </c>
      <c r="C65" s="94">
        <v>32</v>
      </c>
      <c r="D65" s="95">
        <v>68287897.890000001</v>
      </c>
      <c r="E65" s="94">
        <v>2</v>
      </c>
      <c r="F65" s="95">
        <v>2877575.5</v>
      </c>
      <c r="G65" s="94"/>
      <c r="H65" s="95"/>
      <c r="I65" s="94">
        <v>1</v>
      </c>
      <c r="J65" s="94">
        <v>35</v>
      </c>
      <c r="K65" s="95">
        <v>71165473.390000001</v>
      </c>
      <c r="L65" s="95">
        <v>1.1873750551469677</v>
      </c>
      <c r="M65" s="95">
        <v>0.67882079131109385</v>
      </c>
      <c r="N65" s="90"/>
      <c r="O65" s="97"/>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row>
    <row r="66" spans="1:130" s="91" customFormat="1" ht="18" x14ac:dyDescent="0.15">
      <c r="A66" s="86" t="s">
        <v>148</v>
      </c>
      <c r="B66" s="87" t="s">
        <v>149</v>
      </c>
      <c r="C66" s="88">
        <v>28</v>
      </c>
      <c r="D66" s="89">
        <v>17441837.379999999</v>
      </c>
      <c r="E66" s="88">
        <v>1</v>
      </c>
      <c r="F66" s="89">
        <v>100000</v>
      </c>
      <c r="G66" s="88">
        <v>3</v>
      </c>
      <c r="H66" s="89">
        <v>-1050240</v>
      </c>
      <c r="I66" s="88">
        <v>1</v>
      </c>
      <c r="J66" s="88">
        <v>33</v>
      </c>
      <c r="K66" s="89">
        <v>16491597.379999999</v>
      </c>
      <c r="L66" s="89">
        <v>0.27515746633522237</v>
      </c>
      <c r="M66" s="89">
        <v>0.64003103180760279</v>
      </c>
      <c r="N66" s="90"/>
      <c r="O66" s="97"/>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row>
    <row r="67" spans="1:130" s="91" customFormat="1" ht="11.25" x14ac:dyDescent="0.15">
      <c r="A67" s="92" t="s">
        <v>150</v>
      </c>
      <c r="B67" s="93" t="s">
        <v>151</v>
      </c>
      <c r="C67" s="94">
        <v>7</v>
      </c>
      <c r="D67" s="95">
        <v>12598451</v>
      </c>
      <c r="E67" s="94">
        <v>1</v>
      </c>
      <c r="F67" s="95">
        <v>342840</v>
      </c>
      <c r="G67" s="94">
        <v>1</v>
      </c>
      <c r="H67" s="95">
        <v>-1066111</v>
      </c>
      <c r="I67" s="94">
        <v>1</v>
      </c>
      <c r="J67" s="94">
        <v>10</v>
      </c>
      <c r="K67" s="95">
        <v>11875180</v>
      </c>
      <c r="L67" s="95">
        <v>0.19813389605529566</v>
      </c>
      <c r="M67" s="95">
        <v>0.19394879751745539</v>
      </c>
      <c r="N67" s="90"/>
      <c r="O67" s="97"/>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row>
    <row r="68" spans="1:130" s="91" customFormat="1" ht="11.25" x14ac:dyDescent="0.15">
      <c r="A68" s="86" t="s">
        <v>152</v>
      </c>
      <c r="B68" s="87" t="s">
        <v>153</v>
      </c>
      <c r="C68" s="88">
        <v>9</v>
      </c>
      <c r="D68" s="89">
        <v>20486851.199999999</v>
      </c>
      <c r="E68" s="88">
        <v>4</v>
      </c>
      <c r="F68" s="89">
        <v>564069</v>
      </c>
      <c r="G68" s="88"/>
      <c r="H68" s="89"/>
      <c r="I68" s="88">
        <v>0</v>
      </c>
      <c r="J68" s="88">
        <v>13</v>
      </c>
      <c r="K68" s="89">
        <v>21050920.199999999</v>
      </c>
      <c r="L68" s="89">
        <v>0.35122843062379888</v>
      </c>
      <c r="M68" s="89">
        <v>0.25213343677269201</v>
      </c>
      <c r="N68" s="90"/>
      <c r="O68" s="97"/>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row>
    <row r="69" spans="1:130" s="91" customFormat="1" ht="11.25" x14ac:dyDescent="0.15">
      <c r="A69" s="92" t="s">
        <v>154</v>
      </c>
      <c r="B69" s="93" t="s">
        <v>155</v>
      </c>
      <c r="C69" s="94">
        <v>25</v>
      </c>
      <c r="D69" s="95">
        <v>18491424.84</v>
      </c>
      <c r="E69" s="94">
        <v>4</v>
      </c>
      <c r="F69" s="95">
        <v>295840.15000000002</v>
      </c>
      <c r="G69" s="94"/>
      <c r="H69" s="95"/>
      <c r="I69" s="94">
        <v>0</v>
      </c>
      <c r="J69" s="94">
        <v>29</v>
      </c>
      <c r="K69" s="95">
        <v>18787264.990000002</v>
      </c>
      <c r="L69" s="95">
        <v>0.31346000723289719</v>
      </c>
      <c r="M69" s="95">
        <v>0.56245151280062067</v>
      </c>
      <c r="N69" s="90"/>
      <c r="O69" s="97"/>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row>
    <row r="70" spans="1:130" s="91" customFormat="1" ht="11.25" x14ac:dyDescent="0.15">
      <c r="A70" s="86" t="s">
        <v>156</v>
      </c>
      <c r="B70" s="87" t="s">
        <v>157</v>
      </c>
      <c r="C70" s="88">
        <v>6</v>
      </c>
      <c r="D70" s="89">
        <v>3740088.43</v>
      </c>
      <c r="E70" s="88"/>
      <c r="F70" s="89"/>
      <c r="G70" s="88"/>
      <c r="H70" s="89"/>
      <c r="I70" s="88">
        <v>0</v>
      </c>
      <c r="J70" s="88">
        <v>6</v>
      </c>
      <c r="K70" s="89">
        <v>3740088.43</v>
      </c>
      <c r="L70" s="89">
        <v>6.2402278721436978E-2</v>
      </c>
      <c r="M70" s="89">
        <v>0.11636927851047324</v>
      </c>
      <c r="N70" s="90"/>
      <c r="O70" s="97"/>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row>
    <row r="71" spans="1:130" s="91" customFormat="1" ht="18" x14ac:dyDescent="0.15">
      <c r="A71" s="92" t="s">
        <v>532</v>
      </c>
      <c r="B71" s="93" t="s">
        <v>533</v>
      </c>
      <c r="C71" s="94">
        <v>3</v>
      </c>
      <c r="D71" s="95">
        <v>2691000</v>
      </c>
      <c r="E71" s="94"/>
      <c r="F71" s="95"/>
      <c r="G71" s="94"/>
      <c r="H71" s="95"/>
      <c r="I71" s="94">
        <v>0</v>
      </c>
      <c r="J71" s="94">
        <v>3</v>
      </c>
      <c r="K71" s="95">
        <v>2691000</v>
      </c>
      <c r="L71" s="95">
        <v>4.4898545898655905E-2</v>
      </c>
      <c r="M71" s="95">
        <v>5.818463925523662E-2</v>
      </c>
      <c r="N71" s="90"/>
      <c r="O71" s="97"/>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row>
    <row r="72" spans="1:130" s="91" customFormat="1" ht="11.25" x14ac:dyDescent="0.15">
      <c r="A72" s="86" t="s">
        <v>160</v>
      </c>
      <c r="B72" s="87" t="s">
        <v>161</v>
      </c>
      <c r="C72" s="88">
        <v>1</v>
      </c>
      <c r="D72" s="89">
        <v>1800000</v>
      </c>
      <c r="E72" s="88"/>
      <c r="F72" s="89"/>
      <c r="G72" s="88"/>
      <c r="H72" s="89"/>
      <c r="I72" s="88">
        <v>0</v>
      </c>
      <c r="J72" s="88">
        <v>1</v>
      </c>
      <c r="K72" s="89">
        <v>1800000</v>
      </c>
      <c r="L72" s="89">
        <v>3.0032472173013983E-2</v>
      </c>
      <c r="M72" s="89">
        <v>1.9394879751745538E-2</v>
      </c>
      <c r="N72" s="90"/>
      <c r="O72" s="97"/>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row>
    <row r="73" spans="1:130" s="91" customFormat="1" ht="11.25" x14ac:dyDescent="0.15">
      <c r="A73" s="92" t="s">
        <v>162</v>
      </c>
      <c r="B73" s="93" t="s">
        <v>163</v>
      </c>
      <c r="C73" s="94">
        <v>2</v>
      </c>
      <c r="D73" s="95">
        <v>1573858.8</v>
      </c>
      <c r="E73" s="94"/>
      <c r="F73" s="95"/>
      <c r="G73" s="94"/>
      <c r="H73" s="95"/>
      <c r="I73" s="94">
        <v>0</v>
      </c>
      <c r="J73" s="94">
        <v>2</v>
      </c>
      <c r="K73" s="95">
        <v>1573858.8</v>
      </c>
      <c r="L73" s="95">
        <v>2.6259372564029545E-2</v>
      </c>
      <c r="M73" s="95">
        <v>3.8789759503491075E-2</v>
      </c>
      <c r="N73" s="90"/>
      <c r="O73" s="97"/>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row>
    <row r="74" spans="1:130" s="91" customFormat="1" ht="11.25" x14ac:dyDescent="0.15">
      <c r="A74" s="86" t="s">
        <v>567</v>
      </c>
      <c r="B74" s="87" t="s">
        <v>568</v>
      </c>
      <c r="C74" s="88">
        <v>1</v>
      </c>
      <c r="D74" s="89">
        <v>258000</v>
      </c>
      <c r="E74" s="88"/>
      <c r="F74" s="89"/>
      <c r="G74" s="88"/>
      <c r="H74" s="89"/>
      <c r="I74" s="88">
        <v>0</v>
      </c>
      <c r="J74" s="88">
        <v>1</v>
      </c>
      <c r="K74" s="89">
        <v>258000</v>
      </c>
      <c r="L74" s="89">
        <v>4.3046543447986712E-3</v>
      </c>
      <c r="M74" s="89">
        <v>1.9394879751745538E-2</v>
      </c>
      <c r="N74" s="90"/>
      <c r="O74" s="97"/>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row>
    <row r="75" spans="1:130" s="91" customFormat="1" ht="11.25" x14ac:dyDescent="0.15">
      <c r="A75" s="92" t="s">
        <v>166</v>
      </c>
      <c r="B75" s="93" t="s">
        <v>167</v>
      </c>
      <c r="C75" s="94">
        <v>2</v>
      </c>
      <c r="D75" s="95">
        <v>2733602.4</v>
      </c>
      <c r="E75" s="94"/>
      <c r="F75" s="95"/>
      <c r="G75" s="94"/>
      <c r="H75" s="95"/>
      <c r="I75" s="94">
        <v>1</v>
      </c>
      <c r="J75" s="94">
        <v>3</v>
      </c>
      <c r="K75" s="95">
        <v>2733602.4</v>
      </c>
      <c r="L75" s="95">
        <v>4.5609354450046796E-2</v>
      </c>
      <c r="M75" s="95">
        <v>5.818463925523662E-2</v>
      </c>
      <c r="N75" s="90"/>
      <c r="O75" s="97"/>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row>
    <row r="76" spans="1:130" s="91" customFormat="1" ht="11.25" x14ac:dyDescent="0.15">
      <c r="A76" s="86" t="s">
        <v>168</v>
      </c>
      <c r="B76" s="87" t="s">
        <v>169</v>
      </c>
      <c r="C76" s="88">
        <v>95</v>
      </c>
      <c r="D76" s="89">
        <v>31576673.149999995</v>
      </c>
      <c r="E76" s="88">
        <v>1</v>
      </c>
      <c r="F76" s="89">
        <v>147285</v>
      </c>
      <c r="G76" s="88"/>
      <c r="H76" s="89"/>
      <c r="I76" s="88">
        <v>0</v>
      </c>
      <c r="J76" s="88">
        <v>96</v>
      </c>
      <c r="K76" s="89">
        <v>31723958.149999995</v>
      </c>
      <c r="L76" s="89">
        <v>0.52930493908763054</v>
      </c>
      <c r="M76" s="89">
        <v>1.8619084561675718</v>
      </c>
      <c r="N76" s="90"/>
      <c r="O76" s="97"/>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row>
    <row r="77" spans="1:130" s="91" customFormat="1" ht="11.25" x14ac:dyDescent="0.15">
      <c r="A77" s="92" t="s">
        <v>170</v>
      </c>
      <c r="B77" s="93" t="s">
        <v>171</v>
      </c>
      <c r="C77" s="94">
        <v>5</v>
      </c>
      <c r="D77" s="95">
        <v>2614742</v>
      </c>
      <c r="E77" s="94">
        <v>2</v>
      </c>
      <c r="F77" s="95">
        <v>110443.5</v>
      </c>
      <c r="G77" s="94"/>
      <c r="H77" s="95"/>
      <c r="I77" s="94">
        <v>3</v>
      </c>
      <c r="J77" s="94">
        <v>10</v>
      </c>
      <c r="K77" s="95">
        <v>2725185.5</v>
      </c>
      <c r="L77" s="95">
        <v>4.5468920941695107E-2</v>
      </c>
      <c r="M77" s="95">
        <v>0.19394879751745539</v>
      </c>
      <c r="N77" s="90"/>
      <c r="O77" s="97"/>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row>
    <row r="78" spans="1:130" s="91" customFormat="1" ht="11.25" x14ac:dyDescent="0.15">
      <c r="A78" s="86" t="s">
        <v>172</v>
      </c>
      <c r="B78" s="87" t="s">
        <v>173</v>
      </c>
      <c r="C78" s="88">
        <v>12</v>
      </c>
      <c r="D78" s="89">
        <v>2424818.7000000002</v>
      </c>
      <c r="E78" s="88">
        <v>4</v>
      </c>
      <c r="F78" s="89">
        <v>192638.52</v>
      </c>
      <c r="G78" s="88"/>
      <c r="H78" s="89"/>
      <c r="I78" s="88">
        <v>0</v>
      </c>
      <c r="J78" s="88">
        <v>16</v>
      </c>
      <c r="K78" s="89">
        <v>2617457.2200000002</v>
      </c>
      <c r="L78" s="89">
        <v>4.367150617983586E-2</v>
      </c>
      <c r="M78" s="89">
        <v>0.3103180760279286</v>
      </c>
      <c r="N78" s="90"/>
      <c r="O78" s="97"/>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row>
    <row r="79" spans="1:130" s="91" customFormat="1" ht="11.25" x14ac:dyDescent="0.15">
      <c r="A79" s="92" t="s">
        <v>174</v>
      </c>
      <c r="B79" s="93" t="s">
        <v>175</v>
      </c>
      <c r="C79" s="94">
        <v>9</v>
      </c>
      <c r="D79" s="95">
        <v>11319745.18</v>
      </c>
      <c r="E79" s="94"/>
      <c r="F79" s="95"/>
      <c r="G79" s="94"/>
      <c r="H79" s="95"/>
      <c r="I79" s="94">
        <v>0</v>
      </c>
      <c r="J79" s="94">
        <v>9</v>
      </c>
      <c r="K79" s="95">
        <v>11319745.18</v>
      </c>
      <c r="L79" s="95">
        <v>0.18886662895775508</v>
      </c>
      <c r="M79" s="95">
        <v>0.17455391776570986</v>
      </c>
      <c r="N79" s="90"/>
      <c r="O79" s="97"/>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row>
    <row r="80" spans="1:130" s="91" customFormat="1" ht="11.25" x14ac:dyDescent="0.15">
      <c r="A80" s="86" t="s">
        <v>176</v>
      </c>
      <c r="B80" s="87" t="s">
        <v>177</v>
      </c>
      <c r="C80" s="88">
        <v>36</v>
      </c>
      <c r="D80" s="89">
        <v>6074035.790000001</v>
      </c>
      <c r="E80" s="88"/>
      <c r="F80" s="89"/>
      <c r="G80" s="88"/>
      <c r="H80" s="89"/>
      <c r="I80" s="88">
        <v>0</v>
      </c>
      <c r="J80" s="88">
        <v>36</v>
      </c>
      <c r="K80" s="89">
        <v>6074035.790000001</v>
      </c>
      <c r="L80" s="89">
        <v>0.10134350602281447</v>
      </c>
      <c r="M80" s="89">
        <v>0.69821567106283944</v>
      </c>
      <c r="N80" s="90"/>
      <c r="O80" s="97"/>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row>
    <row r="81" spans="1:130" s="91" customFormat="1" ht="11.25" x14ac:dyDescent="0.15">
      <c r="A81" s="92" t="s">
        <v>178</v>
      </c>
      <c r="B81" s="93" t="s">
        <v>179</v>
      </c>
      <c r="C81" s="94">
        <v>1</v>
      </c>
      <c r="D81" s="95">
        <v>1096430.3999999999</v>
      </c>
      <c r="E81" s="94"/>
      <c r="F81" s="95"/>
      <c r="G81" s="94"/>
      <c r="H81" s="95"/>
      <c r="I81" s="94">
        <v>0</v>
      </c>
      <c r="J81" s="94">
        <v>1</v>
      </c>
      <c r="K81" s="95">
        <v>1096430.3999999999</v>
      </c>
      <c r="L81" s="95">
        <v>1.8293619709803657E-2</v>
      </c>
      <c r="M81" s="95">
        <v>1.9394879751745538E-2</v>
      </c>
      <c r="N81" s="90"/>
      <c r="O81" s="97"/>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row>
    <row r="82" spans="1:130" s="91" customFormat="1" ht="13.15" customHeight="1" x14ac:dyDescent="0.15">
      <c r="A82" s="86" t="s">
        <v>180</v>
      </c>
      <c r="B82" s="87" t="s">
        <v>181</v>
      </c>
      <c r="C82" s="88">
        <v>3</v>
      </c>
      <c r="D82" s="89">
        <v>459873.82</v>
      </c>
      <c r="E82" s="88"/>
      <c r="F82" s="89"/>
      <c r="G82" s="88"/>
      <c r="H82" s="89"/>
      <c r="I82" s="88">
        <v>0</v>
      </c>
      <c r="J82" s="88">
        <v>3</v>
      </c>
      <c r="K82" s="89">
        <v>459873.82</v>
      </c>
      <c r="L82" s="89">
        <v>7.672859834582023E-3</v>
      </c>
      <c r="M82" s="89">
        <v>5.818463925523662E-2</v>
      </c>
      <c r="N82" s="90"/>
      <c r="O82" s="97"/>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row>
    <row r="83" spans="1:130" s="91" customFormat="1" ht="18" x14ac:dyDescent="0.15">
      <c r="A83" s="92" t="s">
        <v>182</v>
      </c>
      <c r="B83" s="93" t="s">
        <v>183</v>
      </c>
      <c r="C83" s="94"/>
      <c r="D83" s="95"/>
      <c r="E83" s="94"/>
      <c r="F83" s="95"/>
      <c r="G83" s="94"/>
      <c r="H83" s="95"/>
      <c r="I83" s="94">
        <v>1</v>
      </c>
      <c r="J83" s="94">
        <v>1</v>
      </c>
      <c r="K83" s="95">
        <v>0</v>
      </c>
      <c r="L83" s="95">
        <v>0</v>
      </c>
      <c r="M83" s="95">
        <v>1.9394879751745538E-2</v>
      </c>
      <c r="N83" s="90"/>
      <c r="O83" s="97"/>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row>
    <row r="84" spans="1:130" s="91" customFormat="1" ht="18" x14ac:dyDescent="0.15">
      <c r="A84" s="86" t="s">
        <v>184</v>
      </c>
      <c r="B84" s="87" t="s">
        <v>185</v>
      </c>
      <c r="C84" s="88">
        <v>5</v>
      </c>
      <c r="D84" s="89">
        <v>2429911</v>
      </c>
      <c r="E84" s="88"/>
      <c r="F84" s="89"/>
      <c r="G84" s="88"/>
      <c r="H84" s="89"/>
      <c r="I84" s="88">
        <v>0</v>
      </c>
      <c r="J84" s="88">
        <v>5</v>
      </c>
      <c r="K84" s="89">
        <v>2429911</v>
      </c>
      <c r="L84" s="89">
        <v>4.0542352494666992E-2</v>
      </c>
      <c r="M84" s="89">
        <v>9.6974398758727695E-2</v>
      </c>
      <c r="N84" s="90"/>
      <c r="O84" s="97"/>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row>
    <row r="85" spans="1:130" s="91" customFormat="1" ht="11.25" x14ac:dyDescent="0.15">
      <c r="A85" s="92" t="s">
        <v>186</v>
      </c>
      <c r="B85" s="93" t="s">
        <v>187</v>
      </c>
      <c r="C85" s="94">
        <v>6</v>
      </c>
      <c r="D85" s="95">
        <v>2521793.5499999998</v>
      </c>
      <c r="E85" s="94"/>
      <c r="F85" s="95"/>
      <c r="G85" s="94"/>
      <c r="H85" s="95"/>
      <c r="I85" s="94">
        <v>1</v>
      </c>
      <c r="J85" s="94">
        <v>7</v>
      </c>
      <c r="K85" s="95">
        <v>2521793.5499999998</v>
      </c>
      <c r="L85" s="95">
        <v>4.2075385898033967E-2</v>
      </c>
      <c r="M85" s="95">
        <v>0.13576415826221877</v>
      </c>
      <c r="N85" s="90"/>
      <c r="O85" s="97"/>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row>
    <row r="86" spans="1:130" s="91" customFormat="1" ht="11.25" x14ac:dyDescent="0.15">
      <c r="A86" s="86" t="s">
        <v>190</v>
      </c>
      <c r="B86" s="87" t="s">
        <v>191</v>
      </c>
      <c r="C86" s="88">
        <v>5</v>
      </c>
      <c r="D86" s="89">
        <v>5348701.83</v>
      </c>
      <c r="E86" s="88"/>
      <c r="F86" s="89"/>
      <c r="G86" s="88"/>
      <c r="H86" s="89"/>
      <c r="I86" s="88">
        <v>0</v>
      </c>
      <c r="J86" s="88">
        <v>5</v>
      </c>
      <c r="K86" s="89">
        <v>5348701.83</v>
      </c>
      <c r="L86" s="89">
        <v>8.9241521595124426E-2</v>
      </c>
      <c r="M86" s="89">
        <v>9.6974398758727695E-2</v>
      </c>
      <c r="N86" s="90"/>
      <c r="O86" s="97"/>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row>
    <row r="87" spans="1:130" s="91" customFormat="1" ht="18" x14ac:dyDescent="0.15">
      <c r="A87" s="92" t="s">
        <v>518</v>
      </c>
      <c r="B87" s="93" t="s">
        <v>519</v>
      </c>
      <c r="C87" s="94">
        <v>2</v>
      </c>
      <c r="D87" s="95">
        <v>2784000</v>
      </c>
      <c r="E87" s="94"/>
      <c r="F87" s="95"/>
      <c r="G87" s="94"/>
      <c r="H87" s="95"/>
      <c r="I87" s="94">
        <v>0</v>
      </c>
      <c r="J87" s="94">
        <v>2</v>
      </c>
      <c r="K87" s="95">
        <v>2784000</v>
      </c>
      <c r="L87" s="95">
        <v>4.6450223627594961E-2</v>
      </c>
      <c r="M87" s="95">
        <v>3.8789759503491075E-2</v>
      </c>
      <c r="N87" s="90"/>
      <c r="O87" s="97"/>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row>
    <row r="88" spans="1:130" s="91" customFormat="1" ht="11.25" x14ac:dyDescent="0.15">
      <c r="A88" s="86" t="s">
        <v>192</v>
      </c>
      <c r="B88" s="87" t="s">
        <v>193</v>
      </c>
      <c r="C88" s="88">
        <v>69</v>
      </c>
      <c r="D88" s="89">
        <v>90650451.139999986</v>
      </c>
      <c r="E88" s="88">
        <v>18</v>
      </c>
      <c r="F88" s="89">
        <v>1364052.8600000003</v>
      </c>
      <c r="G88" s="88">
        <v>2</v>
      </c>
      <c r="H88" s="89">
        <v>-2800</v>
      </c>
      <c r="I88" s="88">
        <v>4</v>
      </c>
      <c r="J88" s="88">
        <v>93</v>
      </c>
      <c r="K88" s="89">
        <v>92011704.000000015</v>
      </c>
      <c r="L88" s="89">
        <v>1.5351882999842221</v>
      </c>
      <c r="M88" s="89">
        <v>1.8037238169123351</v>
      </c>
      <c r="N88" s="90"/>
      <c r="O88" s="97"/>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row>
    <row r="89" spans="1:130" s="91" customFormat="1" ht="11.25" x14ac:dyDescent="0.15">
      <c r="A89" s="92" t="s">
        <v>194</v>
      </c>
      <c r="B89" s="93" t="s">
        <v>195</v>
      </c>
      <c r="C89" s="94">
        <v>2</v>
      </c>
      <c r="D89" s="95">
        <v>7693978.0099999998</v>
      </c>
      <c r="E89" s="94"/>
      <c r="F89" s="95"/>
      <c r="G89" s="94"/>
      <c r="H89" s="95"/>
      <c r="I89" s="94">
        <v>0</v>
      </c>
      <c r="J89" s="94">
        <v>2</v>
      </c>
      <c r="K89" s="95">
        <v>7693978.0099999998</v>
      </c>
      <c r="L89" s="95">
        <v>0.12837176693617028</v>
      </c>
      <c r="M89" s="95">
        <v>3.8789759503491075E-2</v>
      </c>
      <c r="N89" s="90"/>
      <c r="O89" s="97"/>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row>
    <row r="90" spans="1:130" s="91" customFormat="1" ht="11.25" x14ac:dyDescent="0.15">
      <c r="A90" s="86" t="s">
        <v>536</v>
      </c>
      <c r="B90" s="87" t="s">
        <v>537</v>
      </c>
      <c r="C90" s="88">
        <v>1</v>
      </c>
      <c r="D90" s="89">
        <v>408899</v>
      </c>
      <c r="E90" s="88"/>
      <c r="F90" s="89"/>
      <c r="G90" s="88"/>
      <c r="H90" s="89"/>
      <c r="I90" s="88">
        <v>0</v>
      </c>
      <c r="J90" s="88">
        <v>1</v>
      </c>
      <c r="K90" s="89">
        <v>408899</v>
      </c>
      <c r="L90" s="89">
        <v>6.8223599105962469E-3</v>
      </c>
      <c r="M90" s="89">
        <v>1.9394879751745538E-2</v>
      </c>
      <c r="N90" s="90"/>
      <c r="O90" s="97"/>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row>
    <row r="91" spans="1:130" s="91" customFormat="1" ht="11.25" x14ac:dyDescent="0.15">
      <c r="A91" s="92" t="s">
        <v>196</v>
      </c>
      <c r="B91" s="93" t="s">
        <v>197</v>
      </c>
      <c r="C91" s="94">
        <v>7</v>
      </c>
      <c r="D91" s="95">
        <v>3008065.01</v>
      </c>
      <c r="E91" s="94">
        <v>1</v>
      </c>
      <c r="F91" s="95">
        <v>12150</v>
      </c>
      <c r="G91" s="94"/>
      <c r="H91" s="95"/>
      <c r="I91" s="94">
        <v>0</v>
      </c>
      <c r="J91" s="94">
        <v>8</v>
      </c>
      <c r="K91" s="95">
        <v>3020215.01</v>
      </c>
      <c r="L91" s="95">
        <v>5.0391401802413416E-2</v>
      </c>
      <c r="M91" s="95">
        <v>0.1551590380139643</v>
      </c>
      <c r="N91" s="90"/>
      <c r="O91" s="97"/>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row>
    <row r="92" spans="1:130" s="91" customFormat="1" ht="18" x14ac:dyDescent="0.15">
      <c r="A92" s="86" t="s">
        <v>520</v>
      </c>
      <c r="B92" s="87" t="s">
        <v>521</v>
      </c>
      <c r="C92" s="88">
        <v>9</v>
      </c>
      <c r="D92" s="89">
        <v>292745.8</v>
      </c>
      <c r="E92" s="88"/>
      <c r="F92" s="89"/>
      <c r="G92" s="88"/>
      <c r="H92" s="89"/>
      <c r="I92" s="88">
        <v>0</v>
      </c>
      <c r="J92" s="88">
        <v>9</v>
      </c>
      <c r="K92" s="89">
        <v>292745.8</v>
      </c>
      <c r="L92" s="89">
        <v>4.8843778290370652E-3</v>
      </c>
      <c r="M92" s="89">
        <v>0.17455391776570986</v>
      </c>
      <c r="N92" s="90"/>
      <c r="O92" s="97"/>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row>
    <row r="93" spans="1:130" s="91" customFormat="1" ht="18" x14ac:dyDescent="0.15">
      <c r="A93" s="92" t="s">
        <v>198</v>
      </c>
      <c r="B93" s="93" t="s">
        <v>199</v>
      </c>
      <c r="C93" s="94">
        <v>1</v>
      </c>
      <c r="D93" s="95">
        <v>3574800</v>
      </c>
      <c r="E93" s="94"/>
      <c r="F93" s="95"/>
      <c r="G93" s="94"/>
      <c r="H93" s="95"/>
      <c r="I93" s="94">
        <v>0</v>
      </c>
      <c r="J93" s="94">
        <v>1</v>
      </c>
      <c r="K93" s="95">
        <v>3574800</v>
      </c>
      <c r="L93" s="95">
        <v>5.9644489735605773E-2</v>
      </c>
      <c r="M93" s="95">
        <v>1.9394879751745538E-2</v>
      </c>
      <c r="N93" s="90"/>
      <c r="O93" s="97"/>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row>
    <row r="94" spans="1:130" s="91" customFormat="1" ht="11.25" x14ac:dyDescent="0.15">
      <c r="A94" s="86" t="s">
        <v>591</v>
      </c>
      <c r="B94" s="87" t="s">
        <v>592</v>
      </c>
      <c r="C94" s="88">
        <v>1</v>
      </c>
      <c r="D94" s="89">
        <v>1369000</v>
      </c>
      <c r="E94" s="88"/>
      <c r="F94" s="89"/>
      <c r="G94" s="88"/>
      <c r="H94" s="89"/>
      <c r="I94" s="88">
        <v>0</v>
      </c>
      <c r="J94" s="88">
        <v>1</v>
      </c>
      <c r="K94" s="89">
        <v>1369000</v>
      </c>
      <c r="L94" s="89">
        <v>2.2841363558253412E-2</v>
      </c>
      <c r="M94" s="89">
        <v>1.9394879751745538E-2</v>
      </c>
      <c r="N94" s="90"/>
      <c r="O94" s="97"/>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row>
    <row r="95" spans="1:130" s="91" customFormat="1" ht="11.25" x14ac:dyDescent="0.15">
      <c r="A95" s="92" t="s">
        <v>359</v>
      </c>
      <c r="B95" s="93" t="s">
        <v>360</v>
      </c>
      <c r="C95" s="94">
        <v>26</v>
      </c>
      <c r="D95" s="95">
        <v>121455480.58999999</v>
      </c>
      <c r="E95" s="94">
        <v>9</v>
      </c>
      <c r="F95" s="95">
        <v>5598399.4800000004</v>
      </c>
      <c r="G95" s="94">
        <v>1</v>
      </c>
      <c r="H95" s="95">
        <v>-338054.89</v>
      </c>
      <c r="I95" s="94">
        <v>11</v>
      </c>
      <c r="J95" s="94">
        <v>47</v>
      </c>
      <c r="K95" s="95">
        <v>126715825.18000001</v>
      </c>
      <c r="L95" s="95">
        <v>2.1142163853326972</v>
      </c>
      <c r="M95" s="95">
        <v>0.91155934833204033</v>
      </c>
      <c r="N95" s="90"/>
      <c r="O95" s="97"/>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row>
    <row r="96" spans="1:130" s="91" customFormat="1" ht="11.25" x14ac:dyDescent="0.15">
      <c r="A96" s="86" t="s">
        <v>202</v>
      </c>
      <c r="B96" s="87" t="s">
        <v>203</v>
      </c>
      <c r="C96" s="88">
        <v>5</v>
      </c>
      <c r="D96" s="89">
        <v>15024138.310000001</v>
      </c>
      <c r="E96" s="88"/>
      <c r="F96" s="89"/>
      <c r="G96" s="88">
        <v>1</v>
      </c>
      <c r="H96" s="89">
        <v>-12264.52</v>
      </c>
      <c r="I96" s="88">
        <v>2</v>
      </c>
      <c r="J96" s="88">
        <v>8</v>
      </c>
      <c r="K96" s="89">
        <v>15011873.790000001</v>
      </c>
      <c r="L96" s="89">
        <v>0.25046871214609606</v>
      </c>
      <c r="M96" s="89">
        <v>0.1551590380139643</v>
      </c>
      <c r="N96" s="90"/>
      <c r="O96" s="97"/>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row>
    <row r="97" spans="1:130" s="91" customFormat="1" ht="18" x14ac:dyDescent="0.15">
      <c r="A97" s="92" t="s">
        <v>204</v>
      </c>
      <c r="B97" s="93" t="s">
        <v>205</v>
      </c>
      <c r="C97" s="94">
        <v>378</v>
      </c>
      <c r="D97" s="95">
        <v>3733520076.8299975</v>
      </c>
      <c r="E97" s="94">
        <v>92</v>
      </c>
      <c r="F97" s="95">
        <v>60332455.909999996</v>
      </c>
      <c r="G97" s="94">
        <v>61</v>
      </c>
      <c r="H97" s="95">
        <v>-129887257.14999999</v>
      </c>
      <c r="I97" s="94">
        <v>149</v>
      </c>
      <c r="J97" s="94">
        <v>680</v>
      </c>
      <c r="K97" s="95">
        <v>3663965275.5900002</v>
      </c>
      <c r="L97" s="95">
        <v>61.132186212247881</v>
      </c>
      <c r="M97" s="95">
        <v>13.188518231186967</v>
      </c>
      <c r="N97" s="90"/>
      <c r="O97" s="97"/>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row>
    <row r="98" spans="1:130" s="91" customFormat="1" ht="11.25" x14ac:dyDescent="0.15">
      <c r="A98" s="86" t="s">
        <v>206</v>
      </c>
      <c r="B98" s="87" t="s">
        <v>207</v>
      </c>
      <c r="C98" s="88">
        <v>13</v>
      </c>
      <c r="D98" s="89">
        <v>25138928.309999995</v>
      </c>
      <c r="E98" s="88">
        <v>18</v>
      </c>
      <c r="F98" s="89">
        <v>18588733.359999999</v>
      </c>
      <c r="G98" s="88">
        <v>3</v>
      </c>
      <c r="H98" s="89">
        <v>-983266.5</v>
      </c>
      <c r="I98" s="88">
        <v>14</v>
      </c>
      <c r="J98" s="88">
        <v>48</v>
      </c>
      <c r="K98" s="89">
        <v>42744395.169999987</v>
      </c>
      <c r="L98" s="89">
        <v>0.71317769916407658</v>
      </c>
      <c r="M98" s="89">
        <v>0.93095422808378592</v>
      </c>
      <c r="N98" s="90"/>
      <c r="O98" s="97"/>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row>
    <row r="99" spans="1:130" s="91" customFormat="1" ht="11.25" x14ac:dyDescent="0.15">
      <c r="A99" s="92" t="s">
        <v>208</v>
      </c>
      <c r="B99" s="93" t="s">
        <v>209</v>
      </c>
      <c r="C99" s="94">
        <v>64</v>
      </c>
      <c r="D99" s="95">
        <v>147195594.88999999</v>
      </c>
      <c r="E99" s="94">
        <v>16</v>
      </c>
      <c r="F99" s="95">
        <v>5353756.3800000008</v>
      </c>
      <c r="G99" s="94">
        <v>11</v>
      </c>
      <c r="H99" s="95">
        <v>-4750420.7699999996</v>
      </c>
      <c r="I99" s="94">
        <v>8</v>
      </c>
      <c r="J99" s="94">
        <v>99</v>
      </c>
      <c r="K99" s="95">
        <v>147798930.49999994</v>
      </c>
      <c r="L99" s="95">
        <v>2.4659818152458199</v>
      </c>
      <c r="M99" s="95">
        <v>1.9200930954228084</v>
      </c>
      <c r="N99" s="90"/>
      <c r="O99" s="97"/>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row>
    <row r="100" spans="1:130" s="91" customFormat="1" ht="11.25" x14ac:dyDescent="0.15">
      <c r="A100" s="86" t="s">
        <v>361</v>
      </c>
      <c r="B100" s="87" t="s">
        <v>362</v>
      </c>
      <c r="C100" s="88">
        <v>6</v>
      </c>
      <c r="D100" s="89">
        <v>6877239.5999999996</v>
      </c>
      <c r="E100" s="88"/>
      <c r="F100" s="89"/>
      <c r="G100" s="88"/>
      <c r="H100" s="89"/>
      <c r="I100" s="88">
        <v>1</v>
      </c>
      <c r="J100" s="88">
        <v>7</v>
      </c>
      <c r="K100" s="89">
        <v>6877239.5999999996</v>
      </c>
      <c r="L100" s="89">
        <v>0.11474472606341657</v>
      </c>
      <c r="M100" s="89">
        <v>0.13576415826221877</v>
      </c>
      <c r="N100" s="90"/>
      <c r="O100" s="97"/>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row>
    <row r="101" spans="1:130" s="91" customFormat="1" ht="11.25" x14ac:dyDescent="0.15">
      <c r="A101" s="92" t="s">
        <v>210</v>
      </c>
      <c r="B101" s="93" t="s">
        <v>211</v>
      </c>
      <c r="C101" s="94">
        <v>3</v>
      </c>
      <c r="D101" s="95">
        <v>933012</v>
      </c>
      <c r="E101" s="94"/>
      <c r="F101" s="95"/>
      <c r="G101" s="94"/>
      <c r="H101" s="95"/>
      <c r="I101" s="94">
        <v>0</v>
      </c>
      <c r="J101" s="94">
        <v>3</v>
      </c>
      <c r="K101" s="95">
        <v>933012</v>
      </c>
      <c r="L101" s="95">
        <v>1.5567031626160069E-2</v>
      </c>
      <c r="M101" s="95">
        <v>5.818463925523662E-2</v>
      </c>
      <c r="N101" s="90"/>
      <c r="O101" s="97"/>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row>
    <row r="102" spans="1:130" s="91" customFormat="1" ht="11.25" x14ac:dyDescent="0.15">
      <c r="A102" s="86" t="s">
        <v>212</v>
      </c>
      <c r="B102" s="87" t="s">
        <v>213</v>
      </c>
      <c r="C102" s="88">
        <v>9</v>
      </c>
      <c r="D102" s="89">
        <v>8131677.3000000007</v>
      </c>
      <c r="E102" s="88"/>
      <c r="F102" s="89"/>
      <c r="G102" s="88"/>
      <c r="H102" s="89"/>
      <c r="I102" s="88">
        <v>0</v>
      </c>
      <c r="J102" s="88">
        <v>9</v>
      </c>
      <c r="K102" s="89">
        <v>8131677.3000000007</v>
      </c>
      <c r="L102" s="89">
        <v>0.13567465124009973</v>
      </c>
      <c r="M102" s="89">
        <v>0.17455391776570986</v>
      </c>
      <c r="N102" s="90"/>
      <c r="O102" s="97"/>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row>
    <row r="103" spans="1:130" s="91" customFormat="1" ht="18" x14ac:dyDescent="0.15">
      <c r="A103" s="92" t="s">
        <v>522</v>
      </c>
      <c r="B103" s="93" t="s">
        <v>523</v>
      </c>
      <c r="C103" s="94">
        <v>2</v>
      </c>
      <c r="D103" s="95">
        <v>1367856</v>
      </c>
      <c r="E103" s="94"/>
      <c r="F103" s="95"/>
      <c r="G103" s="94"/>
      <c r="H103" s="95"/>
      <c r="I103" s="94">
        <v>0</v>
      </c>
      <c r="J103" s="94">
        <v>2</v>
      </c>
      <c r="K103" s="95">
        <v>1367856</v>
      </c>
      <c r="L103" s="95">
        <v>2.2822276253716786E-2</v>
      </c>
      <c r="M103" s="95">
        <v>3.8789759503491075E-2</v>
      </c>
      <c r="N103" s="90"/>
      <c r="O103" s="97"/>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row>
    <row r="104" spans="1:130" s="91" customFormat="1" ht="11.25" x14ac:dyDescent="0.15">
      <c r="A104" s="86" t="s">
        <v>538</v>
      </c>
      <c r="B104" s="87" t="s">
        <v>539</v>
      </c>
      <c r="C104" s="88">
        <v>2</v>
      </c>
      <c r="D104" s="89">
        <v>7665577.8399999999</v>
      </c>
      <c r="E104" s="88"/>
      <c r="F104" s="89"/>
      <c r="G104" s="88"/>
      <c r="H104" s="89"/>
      <c r="I104" s="88">
        <v>0</v>
      </c>
      <c r="J104" s="88">
        <v>2</v>
      </c>
      <c r="K104" s="89">
        <v>7665577.8399999999</v>
      </c>
      <c r="L104" s="89">
        <v>0.12789791842770701</v>
      </c>
      <c r="M104" s="89">
        <v>3.8789759503491075E-2</v>
      </c>
      <c r="N104" s="90"/>
      <c r="O104" s="97"/>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row>
    <row r="105" spans="1:130" s="91" customFormat="1" ht="11.25" x14ac:dyDescent="0.15">
      <c r="A105" s="92" t="s">
        <v>524</v>
      </c>
      <c r="B105" s="93" t="s">
        <v>525</v>
      </c>
      <c r="C105" s="94">
        <v>2</v>
      </c>
      <c r="D105" s="95">
        <v>658191.6</v>
      </c>
      <c r="E105" s="94"/>
      <c r="F105" s="95"/>
      <c r="G105" s="94"/>
      <c r="H105" s="95"/>
      <c r="I105" s="94">
        <v>0</v>
      </c>
      <c r="J105" s="94">
        <v>2</v>
      </c>
      <c r="K105" s="95">
        <v>658191.6</v>
      </c>
      <c r="L105" s="95">
        <v>1.098173383972864E-2</v>
      </c>
      <c r="M105" s="95">
        <v>3.8789759503491075E-2</v>
      </c>
      <c r="N105" s="90"/>
      <c r="O105" s="97"/>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row>
    <row r="106" spans="1:130" s="91" customFormat="1" ht="11.25" x14ac:dyDescent="0.15">
      <c r="A106" s="86" t="s">
        <v>214</v>
      </c>
      <c r="B106" s="87" t="s">
        <v>215</v>
      </c>
      <c r="C106" s="88">
        <v>1</v>
      </c>
      <c r="D106" s="89">
        <v>544068</v>
      </c>
      <c r="E106" s="88"/>
      <c r="F106" s="89"/>
      <c r="G106" s="88"/>
      <c r="H106" s="89"/>
      <c r="I106" s="88">
        <v>0</v>
      </c>
      <c r="J106" s="88">
        <v>1</v>
      </c>
      <c r="K106" s="89">
        <v>544068</v>
      </c>
      <c r="L106" s="89">
        <v>9.0776150390152067E-3</v>
      </c>
      <c r="M106" s="89">
        <v>1.9394879751745538E-2</v>
      </c>
      <c r="N106" s="90"/>
      <c r="O106" s="97"/>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row>
    <row r="107" spans="1:130" s="91" customFormat="1" ht="11.25" x14ac:dyDescent="0.15">
      <c r="A107" s="92" t="s">
        <v>216</v>
      </c>
      <c r="B107" s="93" t="s">
        <v>217</v>
      </c>
      <c r="C107" s="94">
        <v>6</v>
      </c>
      <c r="D107" s="95">
        <v>12456200.6</v>
      </c>
      <c r="E107" s="94"/>
      <c r="F107" s="95"/>
      <c r="G107" s="94"/>
      <c r="H107" s="95"/>
      <c r="I107" s="94">
        <v>0</v>
      </c>
      <c r="J107" s="94">
        <v>6</v>
      </c>
      <c r="K107" s="95">
        <v>12456200.6</v>
      </c>
      <c r="L107" s="95">
        <v>0.20782805438943339</v>
      </c>
      <c r="M107" s="95">
        <v>0.11636927851047324</v>
      </c>
      <c r="N107" s="90"/>
      <c r="O107" s="97"/>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row>
    <row r="108" spans="1:130" s="91" customFormat="1" ht="11.25" x14ac:dyDescent="0.15">
      <c r="A108" s="86" t="s">
        <v>389</v>
      </c>
      <c r="B108" s="87" t="s">
        <v>390</v>
      </c>
      <c r="C108" s="88">
        <v>5</v>
      </c>
      <c r="D108" s="89">
        <v>4079159.3000000003</v>
      </c>
      <c r="E108" s="88">
        <v>1</v>
      </c>
      <c r="F108" s="89">
        <v>8920</v>
      </c>
      <c r="G108" s="88"/>
      <c r="H108" s="89"/>
      <c r="I108" s="88">
        <v>0</v>
      </c>
      <c r="J108" s="88">
        <v>6</v>
      </c>
      <c r="K108" s="89">
        <v>4088079.3000000003</v>
      </c>
      <c r="L108" s="89">
        <v>6.8208404343513607E-2</v>
      </c>
      <c r="M108" s="89">
        <v>0.11636927851047324</v>
      </c>
      <c r="N108" s="90"/>
      <c r="O108" s="97"/>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row>
    <row r="109" spans="1:130" s="91" customFormat="1" ht="18" x14ac:dyDescent="0.15">
      <c r="A109" s="92" t="s">
        <v>218</v>
      </c>
      <c r="B109" s="93" t="s">
        <v>219</v>
      </c>
      <c r="C109" s="94">
        <v>13</v>
      </c>
      <c r="D109" s="95">
        <v>91093651.210000008</v>
      </c>
      <c r="E109" s="94">
        <v>1</v>
      </c>
      <c r="F109" s="95">
        <v>129000</v>
      </c>
      <c r="G109" s="94"/>
      <c r="H109" s="95"/>
      <c r="I109" s="94">
        <v>0</v>
      </c>
      <c r="J109" s="94">
        <v>14</v>
      </c>
      <c r="K109" s="95">
        <v>91222651.210000008</v>
      </c>
      <c r="L109" s="95">
        <v>1.522023185562714</v>
      </c>
      <c r="M109" s="95">
        <v>0.27152831652443754</v>
      </c>
      <c r="N109" s="90"/>
      <c r="O109" s="97"/>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row>
    <row r="110" spans="1:130" s="91" customFormat="1" ht="27" x14ac:dyDescent="0.15">
      <c r="A110" s="86" t="s">
        <v>222</v>
      </c>
      <c r="B110" s="87" t="s">
        <v>223</v>
      </c>
      <c r="C110" s="88">
        <v>18</v>
      </c>
      <c r="D110" s="89">
        <v>7225027.8800000008</v>
      </c>
      <c r="E110" s="88"/>
      <c r="F110" s="89"/>
      <c r="G110" s="88">
        <v>2</v>
      </c>
      <c r="H110" s="89">
        <v>-909149.14</v>
      </c>
      <c r="I110" s="88">
        <v>3</v>
      </c>
      <c r="J110" s="88">
        <v>23</v>
      </c>
      <c r="K110" s="89">
        <v>6315878.7400000012</v>
      </c>
      <c r="L110" s="89">
        <v>0.10537858472621148</v>
      </c>
      <c r="M110" s="89">
        <v>0.44608223429014743</v>
      </c>
      <c r="N110" s="90"/>
      <c r="O110" s="97"/>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row>
    <row r="111" spans="1:130" s="91" customFormat="1" ht="18" x14ac:dyDescent="0.15">
      <c r="A111" s="92" t="s">
        <v>224</v>
      </c>
      <c r="B111" s="93" t="s">
        <v>225</v>
      </c>
      <c r="C111" s="94">
        <v>18</v>
      </c>
      <c r="D111" s="95">
        <v>4914050.5</v>
      </c>
      <c r="E111" s="94"/>
      <c r="F111" s="95"/>
      <c r="G111" s="94"/>
      <c r="H111" s="95"/>
      <c r="I111" s="94">
        <v>0</v>
      </c>
      <c r="J111" s="94">
        <v>18</v>
      </c>
      <c r="K111" s="95">
        <v>4914050.5</v>
      </c>
      <c r="L111" s="95">
        <v>8.1989491610019699E-2</v>
      </c>
      <c r="M111" s="95">
        <v>0.34910783553141972</v>
      </c>
      <c r="N111" s="90"/>
      <c r="O111" s="97"/>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row>
    <row r="112" spans="1:130" s="91" customFormat="1" ht="27" x14ac:dyDescent="0.15">
      <c r="A112" s="86" t="s">
        <v>226</v>
      </c>
      <c r="B112" s="87" t="s">
        <v>227</v>
      </c>
      <c r="C112" s="88">
        <v>1</v>
      </c>
      <c r="D112" s="89">
        <v>535680</v>
      </c>
      <c r="E112" s="88"/>
      <c r="F112" s="89"/>
      <c r="G112" s="88"/>
      <c r="H112" s="89"/>
      <c r="I112" s="88">
        <v>0</v>
      </c>
      <c r="J112" s="88">
        <v>1</v>
      </c>
      <c r="K112" s="89">
        <v>535680</v>
      </c>
      <c r="L112" s="89">
        <v>8.937663718688961E-3</v>
      </c>
      <c r="M112" s="89">
        <v>1.9394879751745538E-2</v>
      </c>
      <c r="N112" s="90"/>
      <c r="O112" s="97"/>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row>
    <row r="113" spans="1:130" s="91" customFormat="1" ht="18" x14ac:dyDescent="0.15">
      <c r="A113" s="92" t="s">
        <v>228</v>
      </c>
      <c r="B113" s="93" t="s">
        <v>229</v>
      </c>
      <c r="C113" s="94">
        <v>4</v>
      </c>
      <c r="D113" s="95">
        <v>2950745.49</v>
      </c>
      <c r="E113" s="94"/>
      <c r="F113" s="95"/>
      <c r="G113" s="94">
        <v>1</v>
      </c>
      <c r="H113" s="95">
        <v>-21272.22</v>
      </c>
      <c r="I113" s="94">
        <v>0</v>
      </c>
      <c r="J113" s="94">
        <v>5</v>
      </c>
      <c r="K113" s="95">
        <v>2929473.27</v>
      </c>
      <c r="L113" s="95">
        <v>4.887740247936849E-2</v>
      </c>
      <c r="M113" s="95">
        <v>9.6974398758727695E-2</v>
      </c>
      <c r="N113" s="90"/>
      <c r="O113" s="97"/>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row>
    <row r="114" spans="1:130" s="91" customFormat="1" ht="11.25" x14ac:dyDescent="0.15">
      <c r="A114" s="86" t="s">
        <v>230</v>
      </c>
      <c r="B114" s="87" t="s">
        <v>231</v>
      </c>
      <c r="C114" s="88">
        <v>13</v>
      </c>
      <c r="D114" s="89">
        <v>53255154.470000014</v>
      </c>
      <c r="E114" s="88">
        <v>2</v>
      </c>
      <c r="F114" s="89">
        <v>123850.88</v>
      </c>
      <c r="G114" s="88"/>
      <c r="H114" s="89"/>
      <c r="I114" s="88">
        <v>0</v>
      </c>
      <c r="J114" s="88">
        <v>15</v>
      </c>
      <c r="K114" s="89">
        <v>53379005.350000016</v>
      </c>
      <c r="L114" s="89">
        <v>0.89061305155391113</v>
      </c>
      <c r="M114" s="89">
        <v>0.29092319627618307</v>
      </c>
      <c r="N114" s="90"/>
      <c r="O114" s="97"/>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row>
    <row r="115" spans="1:130" s="91" customFormat="1" ht="11.25" x14ac:dyDescent="0.15">
      <c r="A115" s="92" t="s">
        <v>232</v>
      </c>
      <c r="B115" s="93" t="s">
        <v>233</v>
      </c>
      <c r="C115" s="94">
        <v>1</v>
      </c>
      <c r="D115" s="95">
        <v>647225.78</v>
      </c>
      <c r="E115" s="94"/>
      <c r="F115" s="95"/>
      <c r="G115" s="94"/>
      <c r="H115" s="95"/>
      <c r="I115" s="94">
        <v>0</v>
      </c>
      <c r="J115" s="94">
        <v>1</v>
      </c>
      <c r="K115" s="95">
        <v>647225.78</v>
      </c>
      <c r="L115" s="95">
        <v>1.0798772348615151E-2</v>
      </c>
      <c r="M115" s="95">
        <v>1.9394879751745538E-2</v>
      </c>
      <c r="N115" s="90"/>
      <c r="O115" s="97"/>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row>
    <row r="116" spans="1:130" s="91" customFormat="1" ht="11.25" x14ac:dyDescent="0.15">
      <c r="A116" s="86" t="s">
        <v>234</v>
      </c>
      <c r="B116" s="87" t="s">
        <v>235</v>
      </c>
      <c r="C116" s="88">
        <v>3</v>
      </c>
      <c r="D116" s="89">
        <v>1456477.5</v>
      </c>
      <c r="E116" s="88"/>
      <c r="F116" s="89"/>
      <c r="G116" s="88"/>
      <c r="H116" s="89"/>
      <c r="I116" s="88">
        <v>0</v>
      </c>
      <c r="J116" s="88">
        <v>3</v>
      </c>
      <c r="K116" s="89">
        <v>1456477.5</v>
      </c>
      <c r="L116" s="89">
        <v>2.4300899994094984E-2</v>
      </c>
      <c r="M116" s="89">
        <v>5.818463925523662E-2</v>
      </c>
      <c r="N116" s="90"/>
      <c r="O116" s="97"/>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c r="CB116" s="90"/>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row>
    <row r="117" spans="1:130" s="91" customFormat="1" ht="11.25" x14ac:dyDescent="0.15">
      <c r="A117" s="92" t="s">
        <v>236</v>
      </c>
      <c r="B117" s="93" t="s">
        <v>237</v>
      </c>
      <c r="C117" s="94">
        <v>55</v>
      </c>
      <c r="D117" s="95">
        <v>115994489.97</v>
      </c>
      <c r="E117" s="94">
        <v>2</v>
      </c>
      <c r="F117" s="95">
        <v>120096.9</v>
      </c>
      <c r="G117" s="94">
        <v>75</v>
      </c>
      <c r="H117" s="95">
        <v>-35454475.729999997</v>
      </c>
      <c r="I117" s="94">
        <v>0</v>
      </c>
      <c r="J117" s="94">
        <v>132</v>
      </c>
      <c r="K117" s="95">
        <v>80660111.140000001</v>
      </c>
      <c r="L117" s="95">
        <v>1.3457903018245918</v>
      </c>
      <c r="M117" s="95">
        <v>2.5601241272304112</v>
      </c>
      <c r="N117" s="90"/>
      <c r="O117" s="97"/>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row>
    <row r="118" spans="1:130" s="91" customFormat="1" ht="11.25" x14ac:dyDescent="0.15">
      <c r="A118" s="86" t="s">
        <v>238</v>
      </c>
      <c r="B118" s="87" t="s">
        <v>239</v>
      </c>
      <c r="C118" s="88">
        <v>6</v>
      </c>
      <c r="D118" s="89">
        <v>7391568</v>
      </c>
      <c r="E118" s="88">
        <v>1</v>
      </c>
      <c r="F118" s="89">
        <v>179955</v>
      </c>
      <c r="G118" s="88"/>
      <c r="H118" s="89"/>
      <c r="I118" s="88">
        <v>0</v>
      </c>
      <c r="J118" s="88">
        <v>7</v>
      </c>
      <c r="K118" s="89">
        <v>7571523</v>
      </c>
      <c r="L118" s="89">
        <v>0.12632864100268631</v>
      </c>
      <c r="M118" s="89">
        <v>0.13576415826221877</v>
      </c>
      <c r="N118" s="90"/>
      <c r="O118" s="97"/>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row>
    <row r="119" spans="1:130" s="91" customFormat="1" ht="11.25" x14ac:dyDescent="0.15">
      <c r="A119" s="92" t="s">
        <v>240</v>
      </c>
      <c r="B119" s="93" t="s">
        <v>241</v>
      </c>
      <c r="C119" s="94">
        <v>4</v>
      </c>
      <c r="D119" s="95">
        <v>26910376.510000002</v>
      </c>
      <c r="E119" s="94"/>
      <c r="F119" s="95"/>
      <c r="G119" s="94">
        <v>3</v>
      </c>
      <c r="H119" s="95">
        <v>-2700000</v>
      </c>
      <c r="I119" s="94">
        <v>0</v>
      </c>
      <c r="J119" s="94">
        <v>7</v>
      </c>
      <c r="K119" s="95">
        <v>24210376.510000002</v>
      </c>
      <c r="L119" s="95">
        <v>0.40394303268598131</v>
      </c>
      <c r="M119" s="95">
        <v>0.13576415826221877</v>
      </c>
      <c r="N119" s="90"/>
      <c r="O119" s="97"/>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row>
    <row r="120" spans="1:130" s="91" customFormat="1" ht="11.25" x14ac:dyDescent="0.15">
      <c r="A120" s="86" t="s">
        <v>242</v>
      </c>
      <c r="B120" s="87" t="s">
        <v>243</v>
      </c>
      <c r="C120" s="88">
        <v>1</v>
      </c>
      <c r="D120" s="89">
        <v>798940.8</v>
      </c>
      <c r="E120" s="88"/>
      <c r="F120" s="89"/>
      <c r="G120" s="88"/>
      <c r="H120" s="89"/>
      <c r="I120" s="88">
        <v>0</v>
      </c>
      <c r="J120" s="88">
        <v>1</v>
      </c>
      <c r="K120" s="89">
        <v>798940.8</v>
      </c>
      <c r="L120" s="89">
        <v>1.3330092968825294E-2</v>
      </c>
      <c r="M120" s="89">
        <v>1.9394879751745538E-2</v>
      </c>
      <c r="N120" s="90"/>
      <c r="O120" s="97"/>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row>
    <row r="121" spans="1:130" s="91" customFormat="1" ht="11.25" x14ac:dyDescent="0.15">
      <c r="A121" s="92" t="s">
        <v>246</v>
      </c>
      <c r="B121" s="93" t="s">
        <v>247</v>
      </c>
      <c r="C121" s="94">
        <v>2</v>
      </c>
      <c r="D121" s="95">
        <v>3625030</v>
      </c>
      <c r="E121" s="94"/>
      <c r="F121" s="95"/>
      <c r="G121" s="94">
        <v>4</v>
      </c>
      <c r="H121" s="95">
        <v>-71746</v>
      </c>
      <c r="I121" s="94">
        <v>1</v>
      </c>
      <c r="J121" s="94">
        <v>7</v>
      </c>
      <c r="K121" s="95">
        <v>3553284</v>
      </c>
      <c r="L121" s="95">
        <v>5.9285501584897676E-2</v>
      </c>
      <c r="M121" s="95">
        <v>0.13576415826221877</v>
      </c>
      <c r="N121" s="90"/>
      <c r="O121" s="97"/>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row>
    <row r="122" spans="1:130" s="91" customFormat="1" ht="11.25" x14ac:dyDescent="0.15">
      <c r="A122" s="86" t="s">
        <v>250</v>
      </c>
      <c r="B122" s="87" t="s">
        <v>251</v>
      </c>
      <c r="C122" s="88">
        <v>7</v>
      </c>
      <c r="D122" s="89">
        <v>6114837.0100000007</v>
      </c>
      <c r="E122" s="88">
        <v>1</v>
      </c>
      <c r="F122" s="89">
        <v>24356.18</v>
      </c>
      <c r="G122" s="88"/>
      <c r="H122" s="89"/>
      <c r="I122" s="88">
        <v>0</v>
      </c>
      <c r="J122" s="88">
        <v>8</v>
      </c>
      <c r="K122" s="89">
        <v>6139193.1900000004</v>
      </c>
      <c r="L122" s="89">
        <v>0.10243063813523998</v>
      </c>
      <c r="M122" s="89">
        <v>0.1551590380139643</v>
      </c>
      <c r="N122" s="90"/>
      <c r="O122" s="97"/>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row>
    <row r="123" spans="1:130" s="91" customFormat="1" ht="18" x14ac:dyDescent="0.15">
      <c r="A123" s="92" t="s">
        <v>575</v>
      </c>
      <c r="B123" s="93" t="s">
        <v>576</v>
      </c>
      <c r="C123" s="94">
        <v>1</v>
      </c>
      <c r="D123" s="95">
        <v>273420</v>
      </c>
      <c r="E123" s="94"/>
      <c r="F123" s="95"/>
      <c r="G123" s="94"/>
      <c r="H123" s="95"/>
      <c r="I123" s="94">
        <v>0</v>
      </c>
      <c r="J123" s="94">
        <v>1</v>
      </c>
      <c r="K123" s="95">
        <v>273420</v>
      </c>
      <c r="L123" s="95">
        <v>4.5619325230808238E-3</v>
      </c>
      <c r="M123" s="95">
        <v>1.9394879751745538E-2</v>
      </c>
      <c r="N123" s="90"/>
      <c r="O123" s="97"/>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row>
    <row r="124" spans="1:130" s="91" customFormat="1" ht="11.25" x14ac:dyDescent="0.15">
      <c r="A124" s="86" t="s">
        <v>254</v>
      </c>
      <c r="B124" s="87" t="s">
        <v>255</v>
      </c>
      <c r="C124" s="88">
        <v>15</v>
      </c>
      <c r="D124" s="89">
        <v>10066174.380000001</v>
      </c>
      <c r="E124" s="88">
        <v>2</v>
      </c>
      <c r="F124" s="89">
        <v>86264</v>
      </c>
      <c r="G124" s="88">
        <v>1</v>
      </c>
      <c r="H124" s="89">
        <v>-180000</v>
      </c>
      <c r="I124" s="88">
        <v>3</v>
      </c>
      <c r="J124" s="88">
        <v>21</v>
      </c>
      <c r="K124" s="89">
        <v>9972438.3800000008</v>
      </c>
      <c r="L124" s="89">
        <v>0.16638721008024815</v>
      </c>
      <c r="M124" s="89">
        <v>0.40729247478665631</v>
      </c>
      <c r="N124" s="90"/>
      <c r="O124" s="97"/>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row>
    <row r="125" spans="1:130" s="91" customFormat="1" ht="11.25" x14ac:dyDescent="0.15">
      <c r="A125" s="92" t="s">
        <v>256</v>
      </c>
      <c r="B125" s="93" t="s">
        <v>257</v>
      </c>
      <c r="C125" s="94">
        <v>35</v>
      </c>
      <c r="D125" s="95">
        <v>82855863.579999998</v>
      </c>
      <c r="E125" s="94">
        <v>1</v>
      </c>
      <c r="F125" s="95">
        <v>118100</v>
      </c>
      <c r="G125" s="94"/>
      <c r="H125" s="95"/>
      <c r="I125" s="94">
        <v>6</v>
      </c>
      <c r="J125" s="94">
        <v>42</v>
      </c>
      <c r="K125" s="95">
        <v>82973963.579999998</v>
      </c>
      <c r="L125" s="95">
        <v>1.3843962512783476</v>
      </c>
      <c r="M125" s="95">
        <v>0.81458494957331262</v>
      </c>
      <c r="N125" s="90"/>
      <c r="O125" s="97"/>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row>
    <row r="126" spans="1:130" s="91" customFormat="1" ht="11.25" x14ac:dyDescent="0.15">
      <c r="A126" s="86" t="s">
        <v>593</v>
      </c>
      <c r="B126" s="87" t="s">
        <v>594</v>
      </c>
      <c r="C126" s="88">
        <v>1</v>
      </c>
      <c r="D126" s="89">
        <v>1243374</v>
      </c>
      <c r="E126" s="88"/>
      <c r="F126" s="89"/>
      <c r="G126" s="88"/>
      <c r="H126" s="89"/>
      <c r="I126" s="88">
        <v>1</v>
      </c>
      <c r="J126" s="88">
        <v>2</v>
      </c>
      <c r="K126" s="89">
        <v>1243374</v>
      </c>
      <c r="L126" s="89">
        <v>2.0745330586471714E-2</v>
      </c>
      <c r="M126" s="89">
        <v>3.8789759503491075E-2</v>
      </c>
      <c r="N126" s="90"/>
      <c r="O126" s="97"/>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row>
    <row r="127" spans="1:130" s="91" customFormat="1" ht="11.25" x14ac:dyDescent="0.15">
      <c r="A127" s="92" t="s">
        <v>258</v>
      </c>
      <c r="B127" s="93" t="s">
        <v>259</v>
      </c>
      <c r="C127" s="94"/>
      <c r="D127" s="95"/>
      <c r="E127" s="94"/>
      <c r="F127" s="95"/>
      <c r="G127" s="94">
        <v>1</v>
      </c>
      <c r="H127" s="95">
        <v>-289990</v>
      </c>
      <c r="I127" s="94">
        <v>0</v>
      </c>
      <c r="J127" s="94">
        <v>1</v>
      </c>
      <c r="K127" s="95">
        <v>-289990</v>
      </c>
      <c r="L127" s="95">
        <v>-4.8383981141401806E-3</v>
      </c>
      <c r="M127" s="95">
        <v>1.9394879751745538E-2</v>
      </c>
      <c r="N127" s="90"/>
      <c r="O127" s="97"/>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row>
    <row r="128" spans="1:130" s="91" customFormat="1" ht="18" x14ac:dyDescent="0.15">
      <c r="A128" s="86" t="s">
        <v>530</v>
      </c>
      <c r="B128" s="87" t="s">
        <v>531</v>
      </c>
      <c r="C128" s="88">
        <v>1</v>
      </c>
      <c r="D128" s="89">
        <v>277200</v>
      </c>
      <c r="E128" s="88"/>
      <c r="F128" s="89"/>
      <c r="G128" s="88"/>
      <c r="H128" s="89"/>
      <c r="I128" s="88">
        <v>0</v>
      </c>
      <c r="J128" s="88">
        <v>1</v>
      </c>
      <c r="K128" s="89">
        <v>277200</v>
      </c>
      <c r="L128" s="89">
        <v>4.6250007146441535E-3</v>
      </c>
      <c r="M128" s="89">
        <v>1.9394879751745538E-2</v>
      </c>
      <c r="N128" s="90"/>
      <c r="O128" s="97"/>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row>
    <row r="129" spans="1:130" s="91" customFormat="1" ht="18" x14ac:dyDescent="0.15">
      <c r="A129" s="92" t="s">
        <v>363</v>
      </c>
      <c r="B129" s="93" t="s">
        <v>364</v>
      </c>
      <c r="C129" s="94">
        <v>7</v>
      </c>
      <c r="D129" s="95">
        <v>15262455.6</v>
      </c>
      <c r="E129" s="94"/>
      <c r="F129" s="95"/>
      <c r="G129" s="94"/>
      <c r="H129" s="95"/>
      <c r="I129" s="94">
        <v>0</v>
      </c>
      <c r="J129" s="94">
        <v>7</v>
      </c>
      <c r="K129" s="95">
        <v>15262455.6</v>
      </c>
      <c r="L129" s="95">
        <v>0.25464959616603411</v>
      </c>
      <c r="M129" s="95">
        <v>0.13576415826221877</v>
      </c>
      <c r="N129" s="90"/>
      <c r="O129" s="97"/>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row>
    <row r="130" spans="1:130" s="91" customFormat="1" ht="11.25" x14ac:dyDescent="0.15">
      <c r="A130" s="86" t="s">
        <v>262</v>
      </c>
      <c r="B130" s="87" t="s">
        <v>263</v>
      </c>
      <c r="C130" s="88">
        <v>20</v>
      </c>
      <c r="D130" s="89">
        <v>43012308.43</v>
      </c>
      <c r="E130" s="88">
        <v>1</v>
      </c>
      <c r="F130" s="89">
        <v>722992</v>
      </c>
      <c r="G130" s="88">
        <v>2</v>
      </c>
      <c r="H130" s="89">
        <v>-92460.32</v>
      </c>
      <c r="I130" s="88">
        <v>3</v>
      </c>
      <c r="J130" s="88">
        <v>26</v>
      </c>
      <c r="K130" s="89">
        <v>43642840.109999999</v>
      </c>
      <c r="L130" s="89">
        <v>0.72816798953048534</v>
      </c>
      <c r="M130" s="89">
        <v>0.50426687354538402</v>
      </c>
      <c r="N130" s="90"/>
      <c r="O130" s="97"/>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row>
    <row r="131" spans="1:130" s="91" customFormat="1" ht="11.25" x14ac:dyDescent="0.15">
      <c r="A131" s="92" t="s">
        <v>264</v>
      </c>
      <c r="B131" s="93" t="s">
        <v>265</v>
      </c>
      <c r="C131" s="94">
        <v>2</v>
      </c>
      <c r="D131" s="95">
        <v>1929750</v>
      </c>
      <c r="E131" s="94"/>
      <c r="F131" s="95"/>
      <c r="G131" s="94">
        <v>2</v>
      </c>
      <c r="H131" s="95">
        <v>-4500</v>
      </c>
      <c r="I131" s="94">
        <v>1</v>
      </c>
      <c r="J131" s="94">
        <v>5</v>
      </c>
      <c r="K131" s="95">
        <v>1925250</v>
      </c>
      <c r="L131" s="95">
        <v>3.2122231695052871E-2</v>
      </c>
      <c r="M131" s="95">
        <v>9.6974398758727695E-2</v>
      </c>
      <c r="N131" s="90"/>
      <c r="O131" s="97"/>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row>
    <row r="132" spans="1:130" s="91" customFormat="1" ht="11.25" x14ac:dyDescent="0.15">
      <c r="A132" s="86" t="s">
        <v>266</v>
      </c>
      <c r="B132" s="87" t="s">
        <v>267</v>
      </c>
      <c r="C132" s="88">
        <v>6</v>
      </c>
      <c r="D132" s="89">
        <v>6255900</v>
      </c>
      <c r="E132" s="88"/>
      <c r="F132" s="89"/>
      <c r="G132" s="88"/>
      <c r="H132" s="89"/>
      <c r="I132" s="88">
        <v>0</v>
      </c>
      <c r="J132" s="88">
        <v>6</v>
      </c>
      <c r="K132" s="89">
        <v>6255900</v>
      </c>
      <c r="L132" s="89">
        <v>0.1043778570373101</v>
      </c>
      <c r="M132" s="89">
        <v>0.11636927851047324</v>
      </c>
      <c r="N132" s="90"/>
      <c r="O132" s="97"/>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row>
    <row r="133" spans="1:130" s="91" customFormat="1" ht="11.25" x14ac:dyDescent="0.15">
      <c r="A133" s="92" t="s">
        <v>268</v>
      </c>
      <c r="B133" s="93" t="s">
        <v>269</v>
      </c>
      <c r="C133" s="94">
        <v>2</v>
      </c>
      <c r="D133" s="95">
        <v>2529840</v>
      </c>
      <c r="E133" s="94"/>
      <c r="F133" s="95"/>
      <c r="G133" s="94">
        <v>1</v>
      </c>
      <c r="H133" s="95">
        <v>-930000</v>
      </c>
      <c r="I133" s="94">
        <v>0</v>
      </c>
      <c r="J133" s="94">
        <v>3</v>
      </c>
      <c r="K133" s="95">
        <v>1599840</v>
      </c>
      <c r="L133" s="95">
        <v>2.6692861267374829E-2</v>
      </c>
      <c r="M133" s="95">
        <v>5.818463925523662E-2</v>
      </c>
      <c r="N133" s="90"/>
      <c r="O133" s="97"/>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row>
    <row r="134" spans="1:130" s="91" customFormat="1" ht="11.25" x14ac:dyDescent="0.15">
      <c r="A134" s="86" t="s">
        <v>272</v>
      </c>
      <c r="B134" s="87" t="s">
        <v>273</v>
      </c>
      <c r="C134" s="88">
        <v>3</v>
      </c>
      <c r="D134" s="89">
        <v>5699645.9199999999</v>
      </c>
      <c r="E134" s="88"/>
      <c r="F134" s="89"/>
      <c r="G134" s="88"/>
      <c r="H134" s="89"/>
      <c r="I134" s="88">
        <v>1</v>
      </c>
      <c r="J134" s="88">
        <v>4</v>
      </c>
      <c r="K134" s="89">
        <v>5699645.9199999999</v>
      </c>
      <c r="L134" s="89">
        <v>9.5096920826907044E-2</v>
      </c>
      <c r="M134" s="89">
        <v>7.7579519006982151E-2</v>
      </c>
      <c r="N134" s="90"/>
      <c r="O134" s="97"/>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row>
    <row r="135" spans="1:130" s="91" customFormat="1" ht="11.25" x14ac:dyDescent="0.15">
      <c r="A135" s="92" t="s">
        <v>276</v>
      </c>
      <c r="B135" s="93" t="s">
        <v>277</v>
      </c>
      <c r="C135" s="94">
        <v>2</v>
      </c>
      <c r="D135" s="95">
        <v>1613695.2</v>
      </c>
      <c r="E135" s="94"/>
      <c r="F135" s="95"/>
      <c r="G135" s="94"/>
      <c r="H135" s="95"/>
      <c r="I135" s="94">
        <v>0</v>
      </c>
      <c r="J135" s="94">
        <v>2</v>
      </c>
      <c r="K135" s="95">
        <v>1613695.2</v>
      </c>
      <c r="L135" s="95">
        <v>2.6924031216514575E-2</v>
      </c>
      <c r="M135" s="95">
        <v>3.8789759503491075E-2</v>
      </c>
      <c r="N135" s="90"/>
      <c r="O135" s="97"/>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row>
    <row r="136" spans="1:130" s="91" customFormat="1" ht="11.25" x14ac:dyDescent="0.15">
      <c r="A136" s="86" t="s">
        <v>278</v>
      </c>
      <c r="B136" s="87" t="s">
        <v>279</v>
      </c>
      <c r="C136" s="88">
        <v>1</v>
      </c>
      <c r="D136" s="89">
        <v>3981427.08</v>
      </c>
      <c r="E136" s="88"/>
      <c r="F136" s="89"/>
      <c r="G136" s="88"/>
      <c r="H136" s="89"/>
      <c r="I136" s="88">
        <v>0</v>
      </c>
      <c r="J136" s="88">
        <v>1</v>
      </c>
      <c r="K136" s="89">
        <v>3981427.08</v>
      </c>
      <c r="L136" s="89">
        <v>6.642894332721351E-2</v>
      </c>
      <c r="M136" s="89">
        <v>1.9394879751745538E-2</v>
      </c>
      <c r="N136" s="90"/>
      <c r="O136" s="97"/>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row>
    <row r="137" spans="1:130" s="91" customFormat="1" ht="11.25" x14ac:dyDescent="0.15">
      <c r="A137" s="92" t="s">
        <v>280</v>
      </c>
      <c r="B137" s="93" t="s">
        <v>281</v>
      </c>
      <c r="C137" s="94">
        <v>10</v>
      </c>
      <c r="D137" s="95">
        <v>19938606.43</v>
      </c>
      <c r="E137" s="94"/>
      <c r="F137" s="95"/>
      <c r="G137" s="94"/>
      <c r="H137" s="95"/>
      <c r="I137" s="94">
        <v>0</v>
      </c>
      <c r="J137" s="94">
        <v>10</v>
      </c>
      <c r="K137" s="95">
        <v>19938606.43</v>
      </c>
      <c r="L137" s="95">
        <v>0.33266980154314035</v>
      </c>
      <c r="M137" s="95">
        <v>0.19394879751745539</v>
      </c>
      <c r="N137" s="90"/>
      <c r="O137" s="97"/>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row>
    <row r="138" spans="1:130" s="91" customFormat="1" ht="18" x14ac:dyDescent="0.15">
      <c r="A138" s="86" t="s">
        <v>284</v>
      </c>
      <c r="B138" s="87" t="s">
        <v>285</v>
      </c>
      <c r="C138" s="88">
        <v>7</v>
      </c>
      <c r="D138" s="89">
        <v>4909204.45</v>
      </c>
      <c r="E138" s="88"/>
      <c r="F138" s="89"/>
      <c r="G138" s="88">
        <v>3</v>
      </c>
      <c r="H138" s="89">
        <v>-2731313.2299999995</v>
      </c>
      <c r="I138" s="88">
        <v>1</v>
      </c>
      <c r="J138" s="88">
        <v>11</v>
      </c>
      <c r="K138" s="89">
        <v>2177891.2200000002</v>
      </c>
      <c r="L138" s="89">
        <v>3.6337476366945266E-2</v>
      </c>
      <c r="M138" s="89">
        <v>0.21334367726920092</v>
      </c>
      <c r="N138" s="90"/>
      <c r="O138" s="97"/>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row>
    <row r="139" spans="1:130" s="91" customFormat="1" ht="18" x14ac:dyDescent="0.15">
      <c r="A139" s="92" t="s">
        <v>286</v>
      </c>
      <c r="B139" s="93" t="s">
        <v>287</v>
      </c>
      <c r="C139" s="94">
        <v>2</v>
      </c>
      <c r="D139" s="95">
        <v>5807818.2000000002</v>
      </c>
      <c r="E139" s="94"/>
      <c r="F139" s="95"/>
      <c r="G139" s="94">
        <v>2</v>
      </c>
      <c r="H139" s="95">
        <v>-2758000</v>
      </c>
      <c r="I139" s="94">
        <v>0</v>
      </c>
      <c r="J139" s="94">
        <v>4</v>
      </c>
      <c r="K139" s="95">
        <v>3049818.2</v>
      </c>
      <c r="L139" s="95">
        <v>5.0885322346806441E-2</v>
      </c>
      <c r="M139" s="95">
        <v>7.7579519006982151E-2</v>
      </c>
      <c r="N139" s="90"/>
      <c r="O139" s="97"/>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row>
    <row r="140" spans="1:130" s="91" customFormat="1" ht="11.25" x14ac:dyDescent="0.15">
      <c r="A140" s="86" t="s">
        <v>288</v>
      </c>
      <c r="B140" s="87" t="s">
        <v>289</v>
      </c>
      <c r="C140" s="88">
        <v>1</v>
      </c>
      <c r="D140" s="89">
        <v>1257300</v>
      </c>
      <c r="E140" s="88"/>
      <c r="F140" s="89"/>
      <c r="G140" s="88"/>
      <c r="H140" s="89"/>
      <c r="I140" s="88">
        <v>0</v>
      </c>
      <c r="J140" s="88">
        <v>1</v>
      </c>
      <c r="K140" s="89">
        <v>1257300</v>
      </c>
      <c r="L140" s="89">
        <v>2.0977681812850268E-2</v>
      </c>
      <c r="M140" s="89">
        <v>1.9394879751745538E-2</v>
      </c>
      <c r="N140" s="90"/>
      <c r="O140" s="97"/>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row>
    <row r="141" spans="1:130" s="91" customFormat="1" ht="11.25" x14ac:dyDescent="0.15">
      <c r="A141" s="92" t="s">
        <v>290</v>
      </c>
      <c r="B141" s="93" t="s">
        <v>291</v>
      </c>
      <c r="C141" s="94">
        <v>17</v>
      </c>
      <c r="D141" s="95">
        <v>15790522.77</v>
      </c>
      <c r="E141" s="94">
        <v>3</v>
      </c>
      <c r="F141" s="95">
        <v>177479.28000000003</v>
      </c>
      <c r="G141" s="94">
        <v>6</v>
      </c>
      <c r="H141" s="95">
        <v>-4035638.5800000005</v>
      </c>
      <c r="I141" s="94">
        <v>0</v>
      </c>
      <c r="J141" s="94">
        <v>26</v>
      </c>
      <c r="K141" s="95">
        <v>11932363.470000001</v>
      </c>
      <c r="L141" s="95">
        <v>0.1990879854839242</v>
      </c>
      <c r="M141" s="95">
        <v>0.50426687354538402</v>
      </c>
      <c r="N141" s="90"/>
      <c r="O141" s="97"/>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row>
    <row r="142" spans="1:130" s="91" customFormat="1" ht="11.25" x14ac:dyDescent="0.15">
      <c r="A142" s="86" t="s">
        <v>292</v>
      </c>
      <c r="B142" s="87" t="s">
        <v>293</v>
      </c>
      <c r="C142" s="88">
        <v>11</v>
      </c>
      <c r="D142" s="89">
        <v>22027337.200000003</v>
      </c>
      <c r="E142" s="88"/>
      <c r="F142" s="89"/>
      <c r="G142" s="88"/>
      <c r="H142" s="89"/>
      <c r="I142" s="88">
        <v>1</v>
      </c>
      <c r="J142" s="88">
        <v>12</v>
      </c>
      <c r="K142" s="89">
        <v>22027337.200000003</v>
      </c>
      <c r="L142" s="89">
        <v>0.3675196619469977</v>
      </c>
      <c r="M142" s="89">
        <v>0.23273855702094648</v>
      </c>
      <c r="N142" s="90"/>
      <c r="O142" s="97"/>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row>
    <row r="143" spans="1:130" s="91" customFormat="1" ht="11.25" x14ac:dyDescent="0.15">
      <c r="A143" s="92" t="s">
        <v>294</v>
      </c>
      <c r="B143" s="93" t="s">
        <v>295</v>
      </c>
      <c r="C143" s="94">
        <v>3</v>
      </c>
      <c r="D143" s="95">
        <v>2459361.2000000002</v>
      </c>
      <c r="E143" s="94">
        <v>1</v>
      </c>
      <c r="F143" s="95">
        <v>75354</v>
      </c>
      <c r="G143" s="94">
        <v>1</v>
      </c>
      <c r="H143" s="95">
        <v>-895664</v>
      </c>
      <c r="I143" s="94">
        <v>1</v>
      </c>
      <c r="J143" s="94">
        <v>6</v>
      </c>
      <c r="K143" s="95">
        <v>1639051.2000000002</v>
      </c>
      <c r="L143" s="95">
        <v>2.7347088641191768E-2</v>
      </c>
      <c r="M143" s="95">
        <v>0.11636927851047324</v>
      </c>
      <c r="N143" s="90"/>
      <c r="O143" s="97"/>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row>
    <row r="144" spans="1:130" s="91" customFormat="1" ht="11.25" x14ac:dyDescent="0.15">
      <c r="A144" s="86" t="s">
        <v>296</v>
      </c>
      <c r="B144" s="87" t="s">
        <v>297</v>
      </c>
      <c r="C144" s="88">
        <v>6</v>
      </c>
      <c r="D144" s="89">
        <v>1873580</v>
      </c>
      <c r="E144" s="88"/>
      <c r="F144" s="89"/>
      <c r="G144" s="88"/>
      <c r="H144" s="89"/>
      <c r="I144" s="88">
        <v>0</v>
      </c>
      <c r="J144" s="88">
        <v>6</v>
      </c>
      <c r="K144" s="89">
        <v>1873580</v>
      </c>
      <c r="L144" s="89">
        <v>3.1260132896619747E-2</v>
      </c>
      <c r="M144" s="89">
        <v>0.11636927851047324</v>
      </c>
      <c r="N144" s="90"/>
      <c r="O144" s="97"/>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row>
    <row r="145" spans="1:130" s="91" customFormat="1" ht="11.25" x14ac:dyDescent="0.15">
      <c r="A145" s="92" t="s">
        <v>365</v>
      </c>
      <c r="B145" s="93" t="s">
        <v>366</v>
      </c>
      <c r="C145" s="94">
        <v>18</v>
      </c>
      <c r="D145" s="95">
        <v>22464099.600000001</v>
      </c>
      <c r="E145" s="94"/>
      <c r="F145" s="95"/>
      <c r="G145" s="94"/>
      <c r="H145" s="95"/>
      <c r="I145" s="94">
        <v>0</v>
      </c>
      <c r="J145" s="94">
        <v>18</v>
      </c>
      <c r="K145" s="95">
        <v>22464099.600000001</v>
      </c>
      <c r="L145" s="95">
        <v>0.37480691451600806</v>
      </c>
      <c r="M145" s="95">
        <v>0.34910783553141972</v>
      </c>
      <c r="N145" s="90"/>
      <c r="O145" s="97"/>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row>
    <row r="146" spans="1:130" s="91" customFormat="1" ht="11.25" x14ac:dyDescent="0.15">
      <c r="A146" s="86" t="s">
        <v>298</v>
      </c>
      <c r="B146" s="87" t="s">
        <v>299</v>
      </c>
      <c r="C146" s="88">
        <v>4</v>
      </c>
      <c r="D146" s="89">
        <v>37433273.340000004</v>
      </c>
      <c r="E146" s="88">
        <v>1</v>
      </c>
      <c r="F146" s="89">
        <v>177782.85</v>
      </c>
      <c r="G146" s="88"/>
      <c r="H146" s="89"/>
      <c r="I146" s="88">
        <v>0</v>
      </c>
      <c r="J146" s="88">
        <v>5</v>
      </c>
      <c r="K146" s="89">
        <v>37611056.190000005</v>
      </c>
      <c r="L146" s="89">
        <v>0.62752944356880025</v>
      </c>
      <c r="M146" s="89">
        <v>9.6974398758727695E-2</v>
      </c>
      <c r="N146" s="90"/>
      <c r="O146" s="97"/>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row>
    <row r="147" spans="1:130" s="91" customFormat="1" ht="11.25" x14ac:dyDescent="0.15">
      <c r="A147" s="92" t="s">
        <v>300</v>
      </c>
      <c r="B147" s="93" t="s">
        <v>301</v>
      </c>
      <c r="C147" s="94">
        <v>187</v>
      </c>
      <c r="D147" s="95">
        <v>11903878</v>
      </c>
      <c r="E147" s="94">
        <v>26</v>
      </c>
      <c r="F147" s="95">
        <v>133236.5</v>
      </c>
      <c r="G147" s="94">
        <v>3</v>
      </c>
      <c r="H147" s="95">
        <v>-29388</v>
      </c>
      <c r="I147" s="94">
        <v>0</v>
      </c>
      <c r="J147" s="94">
        <v>216</v>
      </c>
      <c r="K147" s="95">
        <v>12007726.5</v>
      </c>
      <c r="L147" s="95">
        <v>0.2003453955402292</v>
      </c>
      <c r="M147" s="95">
        <v>4.1892940263770369</v>
      </c>
      <c r="N147" s="90"/>
      <c r="O147" s="97"/>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row>
    <row r="148" spans="1:130" s="91" customFormat="1" ht="11.25" x14ac:dyDescent="0.15">
      <c r="A148" s="86" t="s">
        <v>571</v>
      </c>
      <c r="B148" s="87" t="s">
        <v>572</v>
      </c>
      <c r="C148" s="88">
        <v>2</v>
      </c>
      <c r="D148" s="89">
        <v>2499900</v>
      </c>
      <c r="E148" s="88"/>
      <c r="F148" s="89"/>
      <c r="G148" s="88">
        <v>1</v>
      </c>
      <c r="H148" s="89">
        <v>-9235000</v>
      </c>
      <c r="I148" s="88">
        <v>0</v>
      </c>
      <c r="J148" s="88">
        <v>3</v>
      </c>
      <c r="K148" s="89">
        <v>-6735100</v>
      </c>
      <c r="L148" s="89">
        <v>-0.11237316851803693</v>
      </c>
      <c r="M148" s="89">
        <v>5.818463925523662E-2</v>
      </c>
      <c r="N148" s="90"/>
      <c r="O148" s="97"/>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row>
    <row r="149" spans="1:130" s="91" customFormat="1" ht="18" x14ac:dyDescent="0.15">
      <c r="A149" s="92" t="s">
        <v>367</v>
      </c>
      <c r="B149" s="93" t="s">
        <v>368</v>
      </c>
      <c r="C149" s="94">
        <v>1</v>
      </c>
      <c r="D149" s="95">
        <v>1199807.52</v>
      </c>
      <c r="E149" s="94"/>
      <c r="F149" s="95"/>
      <c r="G149" s="94"/>
      <c r="H149" s="95"/>
      <c r="I149" s="94">
        <v>0</v>
      </c>
      <c r="J149" s="94">
        <v>1</v>
      </c>
      <c r="K149" s="95">
        <v>1199807.52</v>
      </c>
      <c r="L149" s="95">
        <v>2.0018436642984954E-2</v>
      </c>
      <c r="M149" s="95">
        <v>1.9394879751745538E-2</v>
      </c>
      <c r="N149" s="90"/>
      <c r="O149" s="97"/>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row>
    <row r="150" spans="1:130" s="91" customFormat="1" ht="11.25" x14ac:dyDescent="0.15">
      <c r="A150" s="86" t="s">
        <v>320</v>
      </c>
      <c r="B150" s="87" t="s">
        <v>321</v>
      </c>
      <c r="C150" s="88">
        <v>2</v>
      </c>
      <c r="D150" s="89">
        <v>2777403.77</v>
      </c>
      <c r="E150" s="88"/>
      <c r="F150" s="89"/>
      <c r="G150" s="88"/>
      <c r="H150" s="89"/>
      <c r="I150" s="88">
        <v>1</v>
      </c>
      <c r="J150" s="88">
        <v>3</v>
      </c>
      <c r="K150" s="89">
        <v>2777403.77</v>
      </c>
      <c r="L150" s="89">
        <v>4.6340167464305068E-2</v>
      </c>
      <c r="M150" s="89">
        <v>5.818463925523662E-2</v>
      </c>
      <c r="N150" s="90"/>
      <c r="O150" s="97"/>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row>
    <row r="151" spans="1:130" s="91" customFormat="1" ht="11.25" x14ac:dyDescent="0.15">
      <c r="A151" s="92" t="s">
        <v>302</v>
      </c>
      <c r="B151" s="93" t="s">
        <v>303</v>
      </c>
      <c r="C151" s="94">
        <v>3</v>
      </c>
      <c r="D151" s="95">
        <v>3532680.8100000005</v>
      </c>
      <c r="E151" s="94"/>
      <c r="F151" s="95"/>
      <c r="G151" s="94"/>
      <c r="H151" s="95"/>
      <c r="I151" s="94">
        <v>0</v>
      </c>
      <c r="J151" s="94">
        <v>3</v>
      </c>
      <c r="K151" s="95">
        <v>3532680.8100000005</v>
      </c>
      <c r="L151" s="95">
        <v>5.8941743401369734E-2</v>
      </c>
      <c r="M151" s="95">
        <v>5.818463925523662E-2</v>
      </c>
      <c r="N151" s="90"/>
      <c r="O151" s="97"/>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row>
    <row r="152" spans="1:130" s="91" customFormat="1" ht="18" x14ac:dyDescent="0.15">
      <c r="A152" s="86" t="s">
        <v>304</v>
      </c>
      <c r="B152" s="87" t="s">
        <v>305</v>
      </c>
      <c r="C152" s="88">
        <v>8</v>
      </c>
      <c r="D152" s="89">
        <v>20735461.600000001</v>
      </c>
      <c r="E152" s="88"/>
      <c r="F152" s="89"/>
      <c r="G152" s="88">
        <v>1</v>
      </c>
      <c r="H152" s="89">
        <v>-400000</v>
      </c>
      <c r="I152" s="88">
        <v>0</v>
      </c>
      <c r="J152" s="88">
        <v>9</v>
      </c>
      <c r="K152" s="89">
        <v>20335461.600000001</v>
      </c>
      <c r="L152" s="89">
        <v>0.33929121368188581</v>
      </c>
      <c r="M152" s="89">
        <v>0.17455391776570986</v>
      </c>
      <c r="N152" s="90"/>
      <c r="O152" s="97"/>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row>
    <row r="153" spans="1:130" s="91" customFormat="1" ht="11.25" x14ac:dyDescent="0.15">
      <c r="A153" s="92" t="s">
        <v>306</v>
      </c>
      <c r="B153" s="93" t="s">
        <v>307</v>
      </c>
      <c r="C153" s="94">
        <v>14</v>
      </c>
      <c r="D153" s="95">
        <v>22002764.849999998</v>
      </c>
      <c r="E153" s="94">
        <v>1</v>
      </c>
      <c r="F153" s="95">
        <v>199152</v>
      </c>
      <c r="G153" s="94"/>
      <c r="H153" s="95"/>
      <c r="I153" s="94">
        <v>0</v>
      </c>
      <c r="J153" s="94">
        <v>15</v>
      </c>
      <c r="K153" s="95">
        <v>22201916.849999998</v>
      </c>
      <c r="L153" s="95">
        <v>0.37043247221399739</v>
      </c>
      <c r="M153" s="95">
        <v>0.29092319627618307</v>
      </c>
      <c r="N153" s="90"/>
      <c r="O153" s="97"/>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row>
    <row r="154" spans="1:130" s="91" customFormat="1" ht="11.25" x14ac:dyDescent="0.15">
      <c r="A154" s="86" t="s">
        <v>369</v>
      </c>
      <c r="B154" s="87" t="s">
        <v>370</v>
      </c>
      <c r="C154" s="88">
        <v>1</v>
      </c>
      <c r="D154" s="89">
        <v>949950</v>
      </c>
      <c r="E154" s="88"/>
      <c r="F154" s="89"/>
      <c r="G154" s="88">
        <v>1</v>
      </c>
      <c r="H154" s="89">
        <v>-536850</v>
      </c>
      <c r="I154" s="88">
        <v>0</v>
      </c>
      <c r="J154" s="88">
        <v>2</v>
      </c>
      <c r="K154" s="89">
        <v>413100</v>
      </c>
      <c r="L154" s="89">
        <v>6.8924523637067091E-3</v>
      </c>
      <c r="M154" s="89">
        <v>3.8789759503491075E-2</v>
      </c>
      <c r="N154" s="90"/>
      <c r="O154" s="97"/>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row>
    <row r="155" spans="1:130" s="91" customFormat="1" ht="11.25" x14ac:dyDescent="0.15">
      <c r="A155" s="522" t="s">
        <v>310</v>
      </c>
      <c r="B155" s="523" t="s">
        <v>311</v>
      </c>
      <c r="C155" s="524">
        <v>12</v>
      </c>
      <c r="D155" s="525">
        <v>11650490.08</v>
      </c>
      <c r="E155" s="524">
        <v>1</v>
      </c>
      <c r="F155" s="525">
        <v>1094999.3999999999</v>
      </c>
      <c r="G155" s="524">
        <v>4</v>
      </c>
      <c r="H155" s="525">
        <v>-1921480</v>
      </c>
      <c r="I155" s="524">
        <v>1</v>
      </c>
      <c r="J155" s="524">
        <v>18</v>
      </c>
      <c r="K155" s="525">
        <v>10824009.48</v>
      </c>
      <c r="L155" s="525">
        <v>0.18059542417141086</v>
      </c>
      <c r="M155" s="525">
        <v>0.34910783553141972</v>
      </c>
      <c r="N155" s="90"/>
      <c r="O155" s="97"/>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row>
    <row r="156" spans="1:130" ht="22.5" customHeight="1" x14ac:dyDescent="0.2">
      <c r="A156" s="620" t="s">
        <v>1</v>
      </c>
      <c r="B156" s="620"/>
      <c r="C156" s="526">
        <v>3899</v>
      </c>
      <c r="D156" s="527">
        <v>6163920372.4800014</v>
      </c>
      <c r="E156" s="526">
        <v>289</v>
      </c>
      <c r="F156" s="527">
        <v>113725600.50000003</v>
      </c>
      <c r="G156" s="528">
        <v>601</v>
      </c>
      <c r="H156" s="527">
        <v>-284133385.56999993</v>
      </c>
      <c r="I156" s="529">
        <v>367</v>
      </c>
      <c r="J156" s="526">
        <v>5156</v>
      </c>
      <c r="K156" s="527">
        <v>5993512587.4100046</v>
      </c>
      <c r="L156" s="526">
        <v>100</v>
      </c>
      <c r="M156" s="526">
        <v>100</v>
      </c>
      <c r="O156" s="83">
        <f>F156*100/D156</f>
        <v>1.8450205977311076</v>
      </c>
    </row>
    <row r="157" spans="1:130" s="103" customFormat="1" x14ac:dyDescent="0.2">
      <c r="A157" s="98"/>
      <c r="B157" s="99"/>
      <c r="C157" s="98"/>
      <c r="D157" s="100"/>
      <c r="E157" s="101"/>
      <c r="F157" s="100"/>
      <c r="G157" s="101"/>
      <c r="H157" s="100"/>
      <c r="I157" s="101"/>
      <c r="J157" s="101"/>
      <c r="K157" s="100"/>
      <c r="L157" s="100"/>
      <c r="M157" s="100"/>
      <c r="N157" s="102"/>
      <c r="O157" s="102">
        <f>H156*100/D156</f>
        <v>-4.6096212864554129</v>
      </c>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c r="DY157" s="102"/>
      <c r="DZ157" s="102"/>
    </row>
    <row r="158" spans="1:130" ht="15" customHeight="1" x14ac:dyDescent="0.2">
      <c r="A158" s="104"/>
      <c r="B158" s="105" t="s">
        <v>371</v>
      </c>
      <c r="C158" s="106"/>
      <c r="D158" s="107"/>
      <c r="E158" s="108"/>
      <c r="F158" s="107"/>
      <c r="G158" s="108"/>
      <c r="H158" s="107"/>
      <c r="I158" s="108"/>
      <c r="J158" s="108"/>
      <c r="K158" s="107"/>
      <c r="L158" s="107"/>
      <c r="M158" s="107"/>
    </row>
    <row r="159" spans="1:130" ht="15" customHeight="1" x14ac:dyDescent="0.2">
      <c r="A159" s="104"/>
      <c r="B159" s="105" t="s">
        <v>313</v>
      </c>
      <c r="C159" s="109">
        <v>2862</v>
      </c>
      <c r="D159" s="110">
        <v>1412458404.4199996</v>
      </c>
      <c r="E159" s="111">
        <v>110</v>
      </c>
      <c r="F159" s="110">
        <v>20489636.379999995</v>
      </c>
      <c r="G159" s="111">
        <v>410</v>
      </c>
      <c r="H159" s="110">
        <v>-84965194.519999981</v>
      </c>
      <c r="I159" s="111">
        <v>159</v>
      </c>
      <c r="J159" s="109">
        <v>3541</v>
      </c>
      <c r="K159" s="110">
        <v>1347982846.2799997</v>
      </c>
      <c r="L159" s="112">
        <v>22.490698511446823</v>
      </c>
      <c r="M159" s="113">
        <v>68.677269200930922</v>
      </c>
      <c r="O159" s="114"/>
      <c r="P159" s="114"/>
    </row>
    <row r="160" spans="1:130" ht="15" customHeight="1" x14ac:dyDescent="0.2">
      <c r="A160" s="104"/>
      <c r="B160" s="105" t="s">
        <v>314</v>
      </c>
      <c r="C160" s="115">
        <v>486</v>
      </c>
      <c r="D160" s="116">
        <v>4042334218.9299974</v>
      </c>
      <c r="E160" s="117">
        <v>135</v>
      </c>
      <c r="F160" s="116">
        <v>89873345.129999995</v>
      </c>
      <c r="G160" s="117">
        <v>77</v>
      </c>
      <c r="H160" s="116">
        <v>-135971263.82999998</v>
      </c>
      <c r="I160" s="117">
        <v>184</v>
      </c>
      <c r="J160" s="115">
        <v>882</v>
      </c>
      <c r="K160" s="116">
        <v>3996236300.23</v>
      </c>
      <c r="L160" s="118">
        <v>66.676030824136575</v>
      </c>
      <c r="M160" s="119">
        <v>17.106283941039564</v>
      </c>
      <c r="O160" s="114"/>
      <c r="P160" s="114"/>
    </row>
    <row r="161" spans="1:130" ht="15" customHeight="1" x14ac:dyDescent="0.2">
      <c r="A161" s="104"/>
      <c r="B161" s="105" t="s">
        <v>315</v>
      </c>
      <c r="C161" s="109">
        <v>551</v>
      </c>
      <c r="D161" s="110">
        <v>709127749.13000011</v>
      </c>
      <c r="E161" s="111">
        <v>44</v>
      </c>
      <c r="F161" s="110">
        <v>3362618.9899999998</v>
      </c>
      <c r="G161" s="111">
        <v>114</v>
      </c>
      <c r="H161" s="110">
        <v>-63196927.219999991</v>
      </c>
      <c r="I161" s="111">
        <v>24</v>
      </c>
      <c r="J161" s="109">
        <v>733</v>
      </c>
      <c r="K161" s="110">
        <v>649293440.9000001</v>
      </c>
      <c r="L161" s="112">
        <v>10.833270664416524</v>
      </c>
      <c r="M161" s="113">
        <v>14.216446858029478</v>
      </c>
      <c r="O161" s="114"/>
      <c r="P161" s="114"/>
    </row>
    <row r="162" spans="1:130" s="102" customFormat="1" ht="15" customHeight="1" x14ac:dyDescent="0.2">
      <c r="A162" s="104"/>
      <c r="B162" s="105"/>
      <c r="C162" s="104"/>
      <c r="D162" s="120"/>
      <c r="E162" s="104"/>
      <c r="F162" s="120"/>
      <c r="G162" s="104"/>
      <c r="H162" s="120"/>
      <c r="I162" s="104"/>
      <c r="J162" s="104"/>
      <c r="K162" s="120"/>
      <c r="L162" s="120"/>
      <c r="M162" s="120"/>
    </row>
    <row r="163" spans="1:130" ht="15" customHeight="1" x14ac:dyDescent="0.2">
      <c r="A163" s="104"/>
      <c r="B163" s="105" t="s">
        <v>372</v>
      </c>
      <c r="C163" s="112">
        <v>73.403436778661188</v>
      </c>
      <c r="D163" s="110">
        <v>22.914935934704637</v>
      </c>
      <c r="E163" s="110">
        <v>38.062283737024224</v>
      </c>
      <c r="F163" s="110">
        <v>18.016731756013009</v>
      </c>
      <c r="G163" s="110">
        <v>68.219633943427624</v>
      </c>
      <c r="H163" s="110">
        <v>29.903277416538476</v>
      </c>
      <c r="I163" s="110">
        <v>43.324250681198912</v>
      </c>
      <c r="J163" s="110">
        <v>68.677269200930951</v>
      </c>
      <c r="K163" s="110">
        <v>22.490698511446819</v>
      </c>
      <c r="L163" s="120"/>
      <c r="M163" s="120"/>
      <c r="O163" s="80">
        <f>F156*100/D156</f>
        <v>1.8450205977311076</v>
      </c>
    </row>
    <row r="164" spans="1:130" ht="15" customHeight="1" x14ac:dyDescent="0.2">
      <c r="A164" s="104"/>
      <c r="B164" s="105" t="s">
        <v>373</v>
      </c>
      <c r="C164" s="121">
        <v>12.464734547319825</v>
      </c>
      <c r="D164" s="122">
        <v>65.580571692291315</v>
      </c>
      <c r="E164" s="122">
        <v>46.712802768166092</v>
      </c>
      <c r="F164" s="122">
        <v>79.026485448190684</v>
      </c>
      <c r="G164" s="122">
        <v>12.811980033277869</v>
      </c>
      <c r="H164" s="122">
        <v>47.854729762652866</v>
      </c>
      <c r="I164" s="122">
        <v>50.136239782016347</v>
      </c>
      <c r="J164" s="122">
        <v>17.106283941039564</v>
      </c>
      <c r="K164" s="122">
        <v>66.676030824136575</v>
      </c>
      <c r="L164" s="120"/>
      <c r="M164" s="120"/>
      <c r="O164" s="80">
        <f>H156*100/D156</f>
        <v>-4.6096212864554129</v>
      </c>
    </row>
    <row r="165" spans="1:130" ht="15" customHeight="1" x14ac:dyDescent="0.2">
      <c r="A165" s="123"/>
      <c r="B165" s="105" t="s">
        <v>374</v>
      </c>
      <c r="C165" s="112">
        <v>14.13182867401898</v>
      </c>
      <c r="D165" s="110">
        <v>11.504492373003979</v>
      </c>
      <c r="E165" s="110">
        <v>15.224913494809689</v>
      </c>
      <c r="F165" s="110">
        <v>2.956782795796272</v>
      </c>
      <c r="G165" s="110">
        <v>18.96838602329451</v>
      </c>
      <c r="H165" s="110">
        <v>22.241992820808665</v>
      </c>
      <c r="I165" s="110">
        <v>6.5395095367847409</v>
      </c>
      <c r="J165" s="110">
        <v>14.21644685802948</v>
      </c>
      <c r="K165" s="110">
        <v>10.833270664416528</v>
      </c>
      <c r="L165" s="120"/>
      <c r="M165" s="120"/>
    </row>
    <row r="166" spans="1:130" ht="89.25" customHeight="1" x14ac:dyDescent="0.2">
      <c r="A166" s="124"/>
      <c r="C166" s="125" t="s">
        <v>375</v>
      </c>
      <c r="D166" s="126" t="s">
        <v>376</v>
      </c>
      <c r="E166" s="125" t="s">
        <v>377</v>
      </c>
      <c r="F166" s="126" t="s">
        <v>378</v>
      </c>
      <c r="G166" s="125" t="s">
        <v>379</v>
      </c>
      <c r="H166" s="126" t="s">
        <v>380</v>
      </c>
      <c r="I166" s="127" t="s">
        <v>381</v>
      </c>
      <c r="J166" s="125" t="s">
        <v>341</v>
      </c>
      <c r="K166" s="128" t="s">
        <v>382</v>
      </c>
    </row>
    <row r="167" spans="1:130" s="77" customFormat="1" x14ac:dyDescent="0.2">
      <c r="A167" s="124"/>
      <c r="C167" s="14"/>
      <c r="D167" s="13"/>
      <c r="E167" s="78"/>
      <c r="F167" s="13"/>
      <c r="G167" s="78"/>
      <c r="H167" s="13"/>
      <c r="I167" s="78"/>
      <c r="J167" s="14"/>
      <c r="K167" s="79"/>
      <c r="L167" s="13"/>
      <c r="M167" s="13"/>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row>
  </sheetData>
  <mergeCells count="15">
    <mergeCell ref="A156:B156"/>
    <mergeCell ref="L1:M1"/>
    <mergeCell ref="A2:M2"/>
    <mergeCell ref="A3:M3"/>
    <mergeCell ref="A4:L4"/>
    <mergeCell ref="A5:A6"/>
    <mergeCell ref="B5:B6"/>
    <mergeCell ref="C5:D5"/>
    <mergeCell ref="E5:F5"/>
    <mergeCell ref="G5:H5"/>
    <mergeCell ref="I5:I6"/>
    <mergeCell ref="J5:J6"/>
    <mergeCell ref="K5:K6"/>
    <mergeCell ref="L5:L6"/>
    <mergeCell ref="M5:M6"/>
  </mergeCells>
  <printOptions horizontalCentered="1"/>
  <pageMargins left="0.98425196850393704" right="0.39370078740157483" top="0.39370078740157483" bottom="0.39370078740157483" header="0" footer="0"/>
  <pageSetup paperSize="9" scale="8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P194"/>
  <sheetViews>
    <sheetView view="pageBreakPreview" zoomScale="90" zoomScaleNormal="40" zoomScaleSheetLayoutView="90" workbookViewId="0">
      <pane ySplit="7" topLeftCell="A175" activePane="bottomLeft" state="frozen"/>
      <selection activeCell="K26" sqref="K26:L27"/>
      <selection pane="bottomLeft" activeCell="P209" sqref="P209"/>
    </sheetView>
  </sheetViews>
  <sheetFormatPr defaultRowHeight="12.75" x14ac:dyDescent="0.2"/>
  <cols>
    <col min="1" max="1" width="5.28515625" style="131" customWidth="1"/>
    <col min="2" max="2" width="31.28515625" style="132" customWidth="1"/>
    <col min="3" max="3" width="6.140625" style="131" customWidth="1"/>
    <col min="4" max="4" width="14.85546875" style="133" customWidth="1"/>
    <col min="5" max="5" width="6.140625" style="131" customWidth="1"/>
    <col min="6" max="6" width="13.42578125" style="133" customWidth="1"/>
    <col min="7" max="7" width="6.140625" style="131" customWidth="1"/>
    <col min="8" max="8" width="12.5703125" style="133" customWidth="1"/>
    <col min="9" max="10" width="7.7109375" style="131" customWidth="1"/>
    <col min="11" max="11" width="14.85546875" style="133" customWidth="1"/>
    <col min="12" max="12" width="11.42578125" style="181" customWidth="1"/>
    <col min="13" max="13" width="11.42578125" style="131" customWidth="1"/>
    <col min="14" max="256" width="8.85546875" style="134"/>
    <col min="257" max="257" width="5.28515625" style="134" customWidth="1"/>
    <col min="258" max="258" width="31.28515625" style="134" customWidth="1"/>
    <col min="259" max="259" width="6.140625" style="134" customWidth="1"/>
    <col min="260" max="260" width="14.85546875" style="134" customWidth="1"/>
    <col min="261" max="261" width="6.140625" style="134" customWidth="1"/>
    <col min="262" max="262" width="13.42578125" style="134" customWidth="1"/>
    <col min="263" max="263" width="6.140625" style="134" customWidth="1"/>
    <col min="264" max="264" width="11.85546875" style="134" bestFit="1" customWidth="1"/>
    <col min="265" max="266" width="7.7109375" style="134" customWidth="1"/>
    <col min="267" max="267" width="14.85546875" style="134" customWidth="1"/>
    <col min="268" max="269" width="11.42578125" style="134" customWidth="1"/>
    <col min="270" max="512" width="8.85546875" style="134"/>
    <col min="513" max="513" width="5.28515625" style="134" customWidth="1"/>
    <col min="514" max="514" width="31.28515625" style="134" customWidth="1"/>
    <col min="515" max="515" width="6.140625" style="134" customWidth="1"/>
    <col min="516" max="516" width="14.85546875" style="134" customWidth="1"/>
    <col min="517" max="517" width="6.140625" style="134" customWidth="1"/>
    <col min="518" max="518" width="13.42578125" style="134" customWidth="1"/>
    <col min="519" max="519" width="6.140625" style="134" customWidth="1"/>
    <col min="520" max="520" width="11.85546875" style="134" bestFit="1" customWidth="1"/>
    <col min="521" max="522" width="7.7109375" style="134" customWidth="1"/>
    <col min="523" max="523" width="14.85546875" style="134" customWidth="1"/>
    <col min="524" max="525" width="11.42578125" style="134" customWidth="1"/>
    <col min="526" max="768" width="8.85546875" style="134"/>
    <col min="769" max="769" width="5.28515625" style="134" customWidth="1"/>
    <col min="770" max="770" width="31.28515625" style="134" customWidth="1"/>
    <col min="771" max="771" width="6.140625" style="134" customWidth="1"/>
    <col min="772" max="772" width="14.85546875" style="134" customWidth="1"/>
    <col min="773" max="773" width="6.140625" style="134" customWidth="1"/>
    <col min="774" max="774" width="13.42578125" style="134" customWidth="1"/>
    <col min="775" max="775" width="6.140625" style="134" customWidth="1"/>
    <col min="776" max="776" width="11.85546875" style="134" bestFit="1" customWidth="1"/>
    <col min="777" max="778" width="7.7109375" style="134" customWidth="1"/>
    <col min="779" max="779" width="14.85546875" style="134" customWidth="1"/>
    <col min="780" max="781" width="11.42578125" style="134" customWidth="1"/>
    <col min="782" max="1024" width="8.85546875" style="134"/>
    <col min="1025" max="1025" width="5.28515625" style="134" customWidth="1"/>
    <col min="1026" max="1026" width="31.28515625" style="134" customWidth="1"/>
    <col min="1027" max="1027" width="6.140625" style="134" customWidth="1"/>
    <col min="1028" max="1028" width="14.85546875" style="134" customWidth="1"/>
    <col min="1029" max="1029" width="6.140625" style="134" customWidth="1"/>
    <col min="1030" max="1030" width="13.42578125" style="134" customWidth="1"/>
    <col min="1031" max="1031" width="6.140625" style="134" customWidth="1"/>
    <col min="1032" max="1032" width="11.85546875" style="134" bestFit="1" customWidth="1"/>
    <col min="1033" max="1034" width="7.7109375" style="134" customWidth="1"/>
    <col min="1035" max="1035" width="14.85546875" style="134" customWidth="1"/>
    <col min="1036" max="1037" width="11.42578125" style="134" customWidth="1"/>
    <col min="1038" max="1280" width="8.85546875" style="134"/>
    <col min="1281" max="1281" width="5.28515625" style="134" customWidth="1"/>
    <col min="1282" max="1282" width="31.28515625" style="134" customWidth="1"/>
    <col min="1283" max="1283" width="6.140625" style="134" customWidth="1"/>
    <col min="1284" max="1284" width="14.85546875" style="134" customWidth="1"/>
    <col min="1285" max="1285" width="6.140625" style="134" customWidth="1"/>
    <col min="1286" max="1286" width="13.42578125" style="134" customWidth="1"/>
    <col min="1287" max="1287" width="6.140625" style="134" customWidth="1"/>
    <col min="1288" max="1288" width="11.85546875" style="134" bestFit="1" customWidth="1"/>
    <col min="1289" max="1290" width="7.7109375" style="134" customWidth="1"/>
    <col min="1291" max="1291" width="14.85546875" style="134" customWidth="1"/>
    <col min="1292" max="1293" width="11.42578125" style="134" customWidth="1"/>
    <col min="1294" max="1536" width="8.85546875" style="134"/>
    <col min="1537" max="1537" width="5.28515625" style="134" customWidth="1"/>
    <col min="1538" max="1538" width="31.28515625" style="134" customWidth="1"/>
    <col min="1539" max="1539" width="6.140625" style="134" customWidth="1"/>
    <col min="1540" max="1540" width="14.85546875" style="134" customWidth="1"/>
    <col min="1541" max="1541" width="6.140625" style="134" customWidth="1"/>
    <col min="1542" max="1542" width="13.42578125" style="134" customWidth="1"/>
    <col min="1543" max="1543" width="6.140625" style="134" customWidth="1"/>
    <col min="1544" max="1544" width="11.85546875" style="134" bestFit="1" customWidth="1"/>
    <col min="1545" max="1546" width="7.7109375" style="134" customWidth="1"/>
    <col min="1547" max="1547" width="14.85546875" style="134" customWidth="1"/>
    <col min="1548" max="1549" width="11.42578125" style="134" customWidth="1"/>
    <col min="1550" max="1792" width="8.85546875" style="134"/>
    <col min="1793" max="1793" width="5.28515625" style="134" customWidth="1"/>
    <col min="1794" max="1794" width="31.28515625" style="134" customWidth="1"/>
    <col min="1795" max="1795" width="6.140625" style="134" customWidth="1"/>
    <col min="1796" max="1796" width="14.85546875" style="134" customWidth="1"/>
    <col min="1797" max="1797" width="6.140625" style="134" customWidth="1"/>
    <col min="1798" max="1798" width="13.42578125" style="134" customWidth="1"/>
    <col min="1799" max="1799" width="6.140625" style="134" customWidth="1"/>
    <col min="1800" max="1800" width="11.85546875" style="134" bestFit="1" customWidth="1"/>
    <col min="1801" max="1802" width="7.7109375" style="134" customWidth="1"/>
    <col min="1803" max="1803" width="14.85546875" style="134" customWidth="1"/>
    <col min="1804" max="1805" width="11.42578125" style="134" customWidth="1"/>
    <col min="1806" max="2048" width="8.85546875" style="134"/>
    <col min="2049" max="2049" width="5.28515625" style="134" customWidth="1"/>
    <col min="2050" max="2050" width="31.28515625" style="134" customWidth="1"/>
    <col min="2051" max="2051" width="6.140625" style="134" customWidth="1"/>
    <col min="2052" max="2052" width="14.85546875" style="134" customWidth="1"/>
    <col min="2053" max="2053" width="6.140625" style="134" customWidth="1"/>
    <col min="2054" max="2054" width="13.42578125" style="134" customWidth="1"/>
    <col min="2055" max="2055" width="6.140625" style="134" customWidth="1"/>
    <col min="2056" max="2056" width="11.85546875" style="134" bestFit="1" customWidth="1"/>
    <col min="2057" max="2058" width="7.7109375" style="134" customWidth="1"/>
    <col min="2059" max="2059" width="14.85546875" style="134" customWidth="1"/>
    <col min="2060" max="2061" width="11.42578125" style="134" customWidth="1"/>
    <col min="2062" max="2304" width="8.85546875" style="134"/>
    <col min="2305" max="2305" width="5.28515625" style="134" customWidth="1"/>
    <col min="2306" max="2306" width="31.28515625" style="134" customWidth="1"/>
    <col min="2307" max="2307" width="6.140625" style="134" customWidth="1"/>
    <col min="2308" max="2308" width="14.85546875" style="134" customWidth="1"/>
    <col min="2309" max="2309" width="6.140625" style="134" customWidth="1"/>
    <col min="2310" max="2310" width="13.42578125" style="134" customWidth="1"/>
    <col min="2311" max="2311" width="6.140625" style="134" customWidth="1"/>
    <col min="2312" max="2312" width="11.85546875" style="134" bestFit="1" customWidth="1"/>
    <col min="2313" max="2314" width="7.7109375" style="134" customWidth="1"/>
    <col min="2315" max="2315" width="14.85546875" style="134" customWidth="1"/>
    <col min="2316" max="2317" width="11.42578125" style="134" customWidth="1"/>
    <col min="2318" max="2560" width="8.85546875" style="134"/>
    <col min="2561" max="2561" width="5.28515625" style="134" customWidth="1"/>
    <col min="2562" max="2562" width="31.28515625" style="134" customWidth="1"/>
    <col min="2563" max="2563" width="6.140625" style="134" customWidth="1"/>
    <col min="2564" max="2564" width="14.85546875" style="134" customWidth="1"/>
    <col min="2565" max="2565" width="6.140625" style="134" customWidth="1"/>
    <col min="2566" max="2566" width="13.42578125" style="134" customWidth="1"/>
    <col min="2567" max="2567" width="6.140625" style="134" customWidth="1"/>
    <col min="2568" max="2568" width="11.85546875" style="134" bestFit="1" customWidth="1"/>
    <col min="2569" max="2570" width="7.7109375" style="134" customWidth="1"/>
    <col min="2571" max="2571" width="14.85546875" style="134" customWidth="1"/>
    <col min="2572" max="2573" width="11.42578125" style="134" customWidth="1"/>
    <col min="2574" max="2816" width="8.85546875" style="134"/>
    <col min="2817" max="2817" width="5.28515625" style="134" customWidth="1"/>
    <col min="2818" max="2818" width="31.28515625" style="134" customWidth="1"/>
    <col min="2819" max="2819" width="6.140625" style="134" customWidth="1"/>
    <col min="2820" max="2820" width="14.85546875" style="134" customWidth="1"/>
    <col min="2821" max="2821" width="6.140625" style="134" customWidth="1"/>
    <col min="2822" max="2822" width="13.42578125" style="134" customWidth="1"/>
    <col min="2823" max="2823" width="6.140625" style="134" customWidth="1"/>
    <col min="2824" max="2824" width="11.85546875" style="134" bestFit="1" customWidth="1"/>
    <col min="2825" max="2826" width="7.7109375" style="134" customWidth="1"/>
    <col min="2827" max="2827" width="14.85546875" style="134" customWidth="1"/>
    <col min="2828" max="2829" width="11.42578125" style="134" customWidth="1"/>
    <col min="2830" max="3072" width="8.85546875" style="134"/>
    <col min="3073" max="3073" width="5.28515625" style="134" customWidth="1"/>
    <col min="3074" max="3074" width="31.28515625" style="134" customWidth="1"/>
    <col min="3075" max="3075" width="6.140625" style="134" customWidth="1"/>
    <col min="3076" max="3076" width="14.85546875" style="134" customWidth="1"/>
    <col min="3077" max="3077" width="6.140625" style="134" customWidth="1"/>
    <col min="3078" max="3078" width="13.42578125" style="134" customWidth="1"/>
    <col min="3079" max="3079" width="6.140625" style="134" customWidth="1"/>
    <col min="3080" max="3080" width="11.85546875" style="134" bestFit="1" customWidth="1"/>
    <col min="3081" max="3082" width="7.7109375" style="134" customWidth="1"/>
    <col min="3083" max="3083" width="14.85546875" style="134" customWidth="1"/>
    <col min="3084" max="3085" width="11.42578125" style="134" customWidth="1"/>
    <col min="3086" max="3328" width="8.85546875" style="134"/>
    <col min="3329" max="3329" width="5.28515625" style="134" customWidth="1"/>
    <col min="3330" max="3330" width="31.28515625" style="134" customWidth="1"/>
    <col min="3331" max="3331" width="6.140625" style="134" customWidth="1"/>
    <col min="3332" max="3332" width="14.85546875" style="134" customWidth="1"/>
    <col min="3333" max="3333" width="6.140625" style="134" customWidth="1"/>
    <col min="3334" max="3334" width="13.42578125" style="134" customWidth="1"/>
    <col min="3335" max="3335" width="6.140625" style="134" customWidth="1"/>
    <col min="3336" max="3336" width="11.85546875" style="134" bestFit="1" customWidth="1"/>
    <col min="3337" max="3338" width="7.7109375" style="134" customWidth="1"/>
    <col min="3339" max="3339" width="14.85546875" style="134" customWidth="1"/>
    <col min="3340" max="3341" width="11.42578125" style="134" customWidth="1"/>
    <col min="3342" max="3584" width="8.85546875" style="134"/>
    <col min="3585" max="3585" width="5.28515625" style="134" customWidth="1"/>
    <col min="3586" max="3586" width="31.28515625" style="134" customWidth="1"/>
    <col min="3587" max="3587" width="6.140625" style="134" customWidth="1"/>
    <col min="3588" max="3588" width="14.85546875" style="134" customWidth="1"/>
    <col min="3589" max="3589" width="6.140625" style="134" customWidth="1"/>
    <col min="3590" max="3590" width="13.42578125" style="134" customWidth="1"/>
    <col min="3591" max="3591" width="6.140625" style="134" customWidth="1"/>
    <col min="3592" max="3592" width="11.85546875" style="134" bestFit="1" customWidth="1"/>
    <col min="3593" max="3594" width="7.7109375" style="134" customWidth="1"/>
    <col min="3595" max="3595" width="14.85546875" style="134" customWidth="1"/>
    <col min="3596" max="3597" width="11.42578125" style="134" customWidth="1"/>
    <col min="3598" max="3840" width="8.85546875" style="134"/>
    <col min="3841" max="3841" width="5.28515625" style="134" customWidth="1"/>
    <col min="3842" max="3842" width="31.28515625" style="134" customWidth="1"/>
    <col min="3843" max="3843" width="6.140625" style="134" customWidth="1"/>
    <col min="3844" max="3844" width="14.85546875" style="134" customWidth="1"/>
    <col min="3845" max="3845" width="6.140625" style="134" customWidth="1"/>
    <col min="3846" max="3846" width="13.42578125" style="134" customWidth="1"/>
    <col min="3847" max="3847" width="6.140625" style="134" customWidth="1"/>
    <col min="3848" max="3848" width="11.85546875" style="134" bestFit="1" customWidth="1"/>
    <col min="3849" max="3850" width="7.7109375" style="134" customWidth="1"/>
    <col min="3851" max="3851" width="14.85546875" style="134" customWidth="1"/>
    <col min="3852" max="3853" width="11.42578125" style="134" customWidth="1"/>
    <col min="3854" max="4096" width="8.85546875" style="134"/>
    <col min="4097" max="4097" width="5.28515625" style="134" customWidth="1"/>
    <col min="4098" max="4098" width="31.28515625" style="134" customWidth="1"/>
    <col min="4099" max="4099" width="6.140625" style="134" customWidth="1"/>
    <col min="4100" max="4100" width="14.85546875" style="134" customWidth="1"/>
    <col min="4101" max="4101" width="6.140625" style="134" customWidth="1"/>
    <col min="4102" max="4102" width="13.42578125" style="134" customWidth="1"/>
    <col min="4103" max="4103" width="6.140625" style="134" customWidth="1"/>
    <col min="4104" max="4104" width="11.85546875" style="134" bestFit="1" customWidth="1"/>
    <col min="4105" max="4106" width="7.7109375" style="134" customWidth="1"/>
    <col min="4107" max="4107" width="14.85546875" style="134" customWidth="1"/>
    <col min="4108" max="4109" width="11.42578125" style="134" customWidth="1"/>
    <col min="4110" max="4352" width="8.85546875" style="134"/>
    <col min="4353" max="4353" width="5.28515625" style="134" customWidth="1"/>
    <col min="4354" max="4354" width="31.28515625" style="134" customWidth="1"/>
    <col min="4355" max="4355" width="6.140625" style="134" customWidth="1"/>
    <col min="4356" max="4356" width="14.85546875" style="134" customWidth="1"/>
    <col min="4357" max="4357" width="6.140625" style="134" customWidth="1"/>
    <col min="4358" max="4358" width="13.42578125" style="134" customWidth="1"/>
    <col min="4359" max="4359" width="6.140625" style="134" customWidth="1"/>
    <col min="4360" max="4360" width="11.85546875" style="134" bestFit="1" customWidth="1"/>
    <col min="4361" max="4362" width="7.7109375" style="134" customWidth="1"/>
    <col min="4363" max="4363" width="14.85546875" style="134" customWidth="1"/>
    <col min="4364" max="4365" width="11.42578125" style="134" customWidth="1"/>
    <col min="4366" max="4608" width="8.85546875" style="134"/>
    <col min="4609" max="4609" width="5.28515625" style="134" customWidth="1"/>
    <col min="4610" max="4610" width="31.28515625" style="134" customWidth="1"/>
    <col min="4611" max="4611" width="6.140625" style="134" customWidth="1"/>
    <col min="4612" max="4612" width="14.85546875" style="134" customWidth="1"/>
    <col min="4613" max="4613" width="6.140625" style="134" customWidth="1"/>
    <col min="4614" max="4614" width="13.42578125" style="134" customWidth="1"/>
    <col min="4615" max="4615" width="6.140625" style="134" customWidth="1"/>
    <col min="4616" max="4616" width="11.85546875" style="134" bestFit="1" customWidth="1"/>
    <col min="4617" max="4618" width="7.7109375" style="134" customWidth="1"/>
    <col min="4619" max="4619" width="14.85546875" style="134" customWidth="1"/>
    <col min="4620" max="4621" width="11.42578125" style="134" customWidth="1"/>
    <col min="4622" max="4864" width="8.85546875" style="134"/>
    <col min="4865" max="4865" width="5.28515625" style="134" customWidth="1"/>
    <col min="4866" max="4866" width="31.28515625" style="134" customWidth="1"/>
    <col min="4867" max="4867" width="6.140625" style="134" customWidth="1"/>
    <col min="4868" max="4868" width="14.85546875" style="134" customWidth="1"/>
    <col min="4869" max="4869" width="6.140625" style="134" customWidth="1"/>
    <col min="4870" max="4870" width="13.42578125" style="134" customWidth="1"/>
    <col min="4871" max="4871" width="6.140625" style="134" customWidth="1"/>
    <col min="4872" max="4872" width="11.85546875" style="134" bestFit="1" customWidth="1"/>
    <col min="4873" max="4874" width="7.7109375" style="134" customWidth="1"/>
    <col min="4875" max="4875" width="14.85546875" style="134" customWidth="1"/>
    <col min="4876" max="4877" width="11.42578125" style="134" customWidth="1"/>
    <col min="4878" max="5120" width="8.85546875" style="134"/>
    <col min="5121" max="5121" width="5.28515625" style="134" customWidth="1"/>
    <col min="5122" max="5122" width="31.28515625" style="134" customWidth="1"/>
    <col min="5123" max="5123" width="6.140625" style="134" customWidth="1"/>
    <col min="5124" max="5124" width="14.85546875" style="134" customWidth="1"/>
    <col min="5125" max="5125" width="6.140625" style="134" customWidth="1"/>
    <col min="5126" max="5126" width="13.42578125" style="134" customWidth="1"/>
    <col min="5127" max="5127" width="6.140625" style="134" customWidth="1"/>
    <col min="5128" max="5128" width="11.85546875" style="134" bestFit="1" customWidth="1"/>
    <col min="5129" max="5130" width="7.7109375" style="134" customWidth="1"/>
    <col min="5131" max="5131" width="14.85546875" style="134" customWidth="1"/>
    <col min="5132" max="5133" width="11.42578125" style="134" customWidth="1"/>
    <col min="5134" max="5376" width="8.85546875" style="134"/>
    <col min="5377" max="5377" width="5.28515625" style="134" customWidth="1"/>
    <col min="5378" max="5378" width="31.28515625" style="134" customWidth="1"/>
    <col min="5379" max="5379" width="6.140625" style="134" customWidth="1"/>
    <col min="5380" max="5380" width="14.85546875" style="134" customWidth="1"/>
    <col min="5381" max="5381" width="6.140625" style="134" customWidth="1"/>
    <col min="5382" max="5382" width="13.42578125" style="134" customWidth="1"/>
    <col min="5383" max="5383" width="6.140625" style="134" customWidth="1"/>
    <col min="5384" max="5384" width="11.85546875" style="134" bestFit="1" customWidth="1"/>
    <col min="5385" max="5386" width="7.7109375" style="134" customWidth="1"/>
    <col min="5387" max="5387" width="14.85546875" style="134" customWidth="1"/>
    <col min="5388" max="5389" width="11.42578125" style="134" customWidth="1"/>
    <col min="5390" max="5632" width="8.85546875" style="134"/>
    <col min="5633" max="5633" width="5.28515625" style="134" customWidth="1"/>
    <col min="5634" max="5634" width="31.28515625" style="134" customWidth="1"/>
    <col min="5635" max="5635" width="6.140625" style="134" customWidth="1"/>
    <col min="5636" max="5636" width="14.85546875" style="134" customWidth="1"/>
    <col min="5637" max="5637" width="6.140625" style="134" customWidth="1"/>
    <col min="5638" max="5638" width="13.42578125" style="134" customWidth="1"/>
    <col min="5639" max="5639" width="6.140625" style="134" customWidth="1"/>
    <col min="5640" max="5640" width="11.85546875" style="134" bestFit="1" customWidth="1"/>
    <col min="5641" max="5642" width="7.7109375" style="134" customWidth="1"/>
    <col min="5643" max="5643" width="14.85546875" style="134" customWidth="1"/>
    <col min="5644" max="5645" width="11.42578125" style="134" customWidth="1"/>
    <col min="5646" max="5888" width="8.85546875" style="134"/>
    <col min="5889" max="5889" width="5.28515625" style="134" customWidth="1"/>
    <col min="5890" max="5890" width="31.28515625" style="134" customWidth="1"/>
    <col min="5891" max="5891" width="6.140625" style="134" customWidth="1"/>
    <col min="5892" max="5892" width="14.85546875" style="134" customWidth="1"/>
    <col min="5893" max="5893" width="6.140625" style="134" customWidth="1"/>
    <col min="5894" max="5894" width="13.42578125" style="134" customWidth="1"/>
    <col min="5895" max="5895" width="6.140625" style="134" customWidth="1"/>
    <col min="5896" max="5896" width="11.85546875" style="134" bestFit="1" customWidth="1"/>
    <col min="5897" max="5898" width="7.7109375" style="134" customWidth="1"/>
    <col min="5899" max="5899" width="14.85546875" style="134" customWidth="1"/>
    <col min="5900" max="5901" width="11.42578125" style="134" customWidth="1"/>
    <col min="5902" max="6144" width="8.85546875" style="134"/>
    <col min="6145" max="6145" width="5.28515625" style="134" customWidth="1"/>
    <col min="6146" max="6146" width="31.28515625" style="134" customWidth="1"/>
    <col min="6147" max="6147" width="6.140625" style="134" customWidth="1"/>
    <col min="6148" max="6148" width="14.85546875" style="134" customWidth="1"/>
    <col min="6149" max="6149" width="6.140625" style="134" customWidth="1"/>
    <col min="6150" max="6150" width="13.42578125" style="134" customWidth="1"/>
    <col min="6151" max="6151" width="6.140625" style="134" customWidth="1"/>
    <col min="6152" max="6152" width="11.85546875" style="134" bestFit="1" customWidth="1"/>
    <col min="6153" max="6154" width="7.7109375" style="134" customWidth="1"/>
    <col min="6155" max="6155" width="14.85546875" style="134" customWidth="1"/>
    <col min="6156" max="6157" width="11.42578125" style="134" customWidth="1"/>
    <col min="6158" max="6400" width="8.85546875" style="134"/>
    <col min="6401" max="6401" width="5.28515625" style="134" customWidth="1"/>
    <col min="6402" max="6402" width="31.28515625" style="134" customWidth="1"/>
    <col min="6403" max="6403" width="6.140625" style="134" customWidth="1"/>
    <col min="6404" max="6404" width="14.85546875" style="134" customWidth="1"/>
    <col min="6405" max="6405" width="6.140625" style="134" customWidth="1"/>
    <col min="6406" max="6406" width="13.42578125" style="134" customWidth="1"/>
    <col min="6407" max="6407" width="6.140625" style="134" customWidth="1"/>
    <col min="6408" max="6408" width="11.85546875" style="134" bestFit="1" customWidth="1"/>
    <col min="6409" max="6410" width="7.7109375" style="134" customWidth="1"/>
    <col min="6411" max="6411" width="14.85546875" style="134" customWidth="1"/>
    <col min="6412" max="6413" width="11.42578125" style="134" customWidth="1"/>
    <col min="6414" max="6656" width="8.85546875" style="134"/>
    <col min="6657" max="6657" width="5.28515625" style="134" customWidth="1"/>
    <col min="6658" max="6658" width="31.28515625" style="134" customWidth="1"/>
    <col min="6659" max="6659" width="6.140625" style="134" customWidth="1"/>
    <col min="6660" max="6660" width="14.85546875" style="134" customWidth="1"/>
    <col min="6661" max="6661" width="6.140625" style="134" customWidth="1"/>
    <col min="6662" max="6662" width="13.42578125" style="134" customWidth="1"/>
    <col min="6663" max="6663" width="6.140625" style="134" customWidth="1"/>
    <col min="6664" max="6664" width="11.85546875" style="134" bestFit="1" customWidth="1"/>
    <col min="6665" max="6666" width="7.7109375" style="134" customWidth="1"/>
    <col min="6667" max="6667" width="14.85546875" style="134" customWidth="1"/>
    <col min="6668" max="6669" width="11.42578125" style="134" customWidth="1"/>
    <col min="6670" max="6912" width="8.85546875" style="134"/>
    <col min="6913" max="6913" width="5.28515625" style="134" customWidth="1"/>
    <col min="6914" max="6914" width="31.28515625" style="134" customWidth="1"/>
    <col min="6915" max="6915" width="6.140625" style="134" customWidth="1"/>
    <col min="6916" max="6916" width="14.85546875" style="134" customWidth="1"/>
    <col min="6917" max="6917" width="6.140625" style="134" customWidth="1"/>
    <col min="6918" max="6918" width="13.42578125" style="134" customWidth="1"/>
    <col min="6919" max="6919" width="6.140625" style="134" customWidth="1"/>
    <col min="6920" max="6920" width="11.85546875" style="134" bestFit="1" customWidth="1"/>
    <col min="6921" max="6922" width="7.7109375" style="134" customWidth="1"/>
    <col min="6923" max="6923" width="14.85546875" style="134" customWidth="1"/>
    <col min="6924" max="6925" width="11.42578125" style="134" customWidth="1"/>
    <col min="6926" max="7168" width="8.85546875" style="134"/>
    <col min="7169" max="7169" width="5.28515625" style="134" customWidth="1"/>
    <col min="7170" max="7170" width="31.28515625" style="134" customWidth="1"/>
    <col min="7171" max="7171" width="6.140625" style="134" customWidth="1"/>
    <col min="7172" max="7172" width="14.85546875" style="134" customWidth="1"/>
    <col min="7173" max="7173" width="6.140625" style="134" customWidth="1"/>
    <col min="7174" max="7174" width="13.42578125" style="134" customWidth="1"/>
    <col min="7175" max="7175" width="6.140625" style="134" customWidth="1"/>
    <col min="7176" max="7176" width="11.85546875" style="134" bestFit="1" customWidth="1"/>
    <col min="7177" max="7178" width="7.7109375" style="134" customWidth="1"/>
    <col min="7179" max="7179" width="14.85546875" style="134" customWidth="1"/>
    <col min="7180" max="7181" width="11.42578125" style="134" customWidth="1"/>
    <col min="7182" max="7424" width="8.85546875" style="134"/>
    <col min="7425" max="7425" width="5.28515625" style="134" customWidth="1"/>
    <col min="7426" max="7426" width="31.28515625" style="134" customWidth="1"/>
    <col min="7427" max="7427" width="6.140625" style="134" customWidth="1"/>
    <col min="7428" max="7428" width="14.85546875" style="134" customWidth="1"/>
    <col min="7429" max="7429" width="6.140625" style="134" customWidth="1"/>
    <col min="7430" max="7430" width="13.42578125" style="134" customWidth="1"/>
    <col min="7431" max="7431" width="6.140625" style="134" customWidth="1"/>
    <col min="7432" max="7432" width="11.85546875" style="134" bestFit="1" customWidth="1"/>
    <col min="7433" max="7434" width="7.7109375" style="134" customWidth="1"/>
    <col min="7435" max="7435" width="14.85546875" style="134" customWidth="1"/>
    <col min="7436" max="7437" width="11.42578125" style="134" customWidth="1"/>
    <col min="7438" max="7680" width="8.85546875" style="134"/>
    <col min="7681" max="7681" width="5.28515625" style="134" customWidth="1"/>
    <col min="7682" max="7682" width="31.28515625" style="134" customWidth="1"/>
    <col min="7683" max="7683" width="6.140625" style="134" customWidth="1"/>
    <col min="7684" max="7684" width="14.85546875" style="134" customWidth="1"/>
    <col min="7685" max="7685" width="6.140625" style="134" customWidth="1"/>
    <col min="7686" max="7686" width="13.42578125" style="134" customWidth="1"/>
    <col min="7687" max="7687" width="6.140625" style="134" customWidth="1"/>
    <col min="7688" max="7688" width="11.85546875" style="134" bestFit="1" customWidth="1"/>
    <col min="7689" max="7690" width="7.7109375" style="134" customWidth="1"/>
    <col min="7691" max="7691" width="14.85546875" style="134" customWidth="1"/>
    <col min="7692" max="7693" width="11.42578125" style="134" customWidth="1"/>
    <col min="7694" max="7936" width="8.85546875" style="134"/>
    <col min="7937" max="7937" width="5.28515625" style="134" customWidth="1"/>
    <col min="7938" max="7938" width="31.28515625" style="134" customWidth="1"/>
    <col min="7939" max="7939" width="6.140625" style="134" customWidth="1"/>
    <col min="7940" max="7940" width="14.85546875" style="134" customWidth="1"/>
    <col min="7941" max="7941" width="6.140625" style="134" customWidth="1"/>
    <col min="7942" max="7942" width="13.42578125" style="134" customWidth="1"/>
    <col min="7943" max="7943" width="6.140625" style="134" customWidth="1"/>
    <col min="7944" max="7944" width="11.85546875" style="134" bestFit="1" customWidth="1"/>
    <col min="7945" max="7946" width="7.7109375" style="134" customWidth="1"/>
    <col min="7947" max="7947" width="14.85546875" style="134" customWidth="1"/>
    <col min="7948" max="7949" width="11.42578125" style="134" customWidth="1"/>
    <col min="7950" max="8192" width="8.85546875" style="134"/>
    <col min="8193" max="8193" width="5.28515625" style="134" customWidth="1"/>
    <col min="8194" max="8194" width="31.28515625" style="134" customWidth="1"/>
    <col min="8195" max="8195" width="6.140625" style="134" customWidth="1"/>
    <col min="8196" max="8196" width="14.85546875" style="134" customWidth="1"/>
    <col min="8197" max="8197" width="6.140625" style="134" customWidth="1"/>
    <col min="8198" max="8198" width="13.42578125" style="134" customWidth="1"/>
    <col min="8199" max="8199" width="6.140625" style="134" customWidth="1"/>
    <col min="8200" max="8200" width="11.85546875" style="134" bestFit="1" customWidth="1"/>
    <col min="8201" max="8202" width="7.7109375" style="134" customWidth="1"/>
    <col min="8203" max="8203" width="14.85546875" style="134" customWidth="1"/>
    <col min="8204" max="8205" width="11.42578125" style="134" customWidth="1"/>
    <col min="8206" max="8448" width="8.85546875" style="134"/>
    <col min="8449" max="8449" width="5.28515625" style="134" customWidth="1"/>
    <col min="8450" max="8450" width="31.28515625" style="134" customWidth="1"/>
    <col min="8451" max="8451" width="6.140625" style="134" customWidth="1"/>
    <col min="8452" max="8452" width="14.85546875" style="134" customWidth="1"/>
    <col min="8453" max="8453" width="6.140625" style="134" customWidth="1"/>
    <col min="8454" max="8454" width="13.42578125" style="134" customWidth="1"/>
    <col min="8455" max="8455" width="6.140625" style="134" customWidth="1"/>
    <col min="8456" max="8456" width="11.85546875" style="134" bestFit="1" customWidth="1"/>
    <col min="8457" max="8458" width="7.7109375" style="134" customWidth="1"/>
    <col min="8459" max="8459" width="14.85546875" style="134" customWidth="1"/>
    <col min="8460" max="8461" width="11.42578125" style="134" customWidth="1"/>
    <col min="8462" max="8704" width="8.85546875" style="134"/>
    <col min="8705" max="8705" width="5.28515625" style="134" customWidth="1"/>
    <col min="8706" max="8706" width="31.28515625" style="134" customWidth="1"/>
    <col min="8707" max="8707" width="6.140625" style="134" customWidth="1"/>
    <col min="8708" max="8708" width="14.85546875" style="134" customWidth="1"/>
    <col min="8709" max="8709" width="6.140625" style="134" customWidth="1"/>
    <col min="8710" max="8710" width="13.42578125" style="134" customWidth="1"/>
    <col min="8711" max="8711" width="6.140625" style="134" customWidth="1"/>
    <col min="8712" max="8712" width="11.85546875" style="134" bestFit="1" customWidth="1"/>
    <col min="8713" max="8714" width="7.7109375" style="134" customWidth="1"/>
    <col min="8715" max="8715" width="14.85546875" style="134" customWidth="1"/>
    <col min="8716" max="8717" width="11.42578125" style="134" customWidth="1"/>
    <col min="8718" max="8960" width="8.85546875" style="134"/>
    <col min="8961" max="8961" width="5.28515625" style="134" customWidth="1"/>
    <col min="8962" max="8962" width="31.28515625" style="134" customWidth="1"/>
    <col min="8963" max="8963" width="6.140625" style="134" customWidth="1"/>
    <col min="8964" max="8964" width="14.85546875" style="134" customWidth="1"/>
    <col min="8965" max="8965" width="6.140625" style="134" customWidth="1"/>
    <col min="8966" max="8966" width="13.42578125" style="134" customWidth="1"/>
    <col min="8967" max="8967" width="6.140625" style="134" customWidth="1"/>
    <col min="8968" max="8968" width="11.85546875" style="134" bestFit="1" customWidth="1"/>
    <col min="8969" max="8970" width="7.7109375" style="134" customWidth="1"/>
    <col min="8971" max="8971" width="14.85546875" style="134" customWidth="1"/>
    <col min="8972" max="8973" width="11.42578125" style="134" customWidth="1"/>
    <col min="8974" max="9216" width="8.85546875" style="134"/>
    <col min="9217" max="9217" width="5.28515625" style="134" customWidth="1"/>
    <col min="9218" max="9218" width="31.28515625" style="134" customWidth="1"/>
    <col min="9219" max="9219" width="6.140625" style="134" customWidth="1"/>
    <col min="9220" max="9220" width="14.85546875" style="134" customWidth="1"/>
    <col min="9221" max="9221" width="6.140625" style="134" customWidth="1"/>
    <col min="9222" max="9222" width="13.42578125" style="134" customWidth="1"/>
    <col min="9223" max="9223" width="6.140625" style="134" customWidth="1"/>
    <col min="9224" max="9224" width="11.85546875" style="134" bestFit="1" customWidth="1"/>
    <col min="9225" max="9226" width="7.7109375" style="134" customWidth="1"/>
    <col min="9227" max="9227" width="14.85546875" style="134" customWidth="1"/>
    <col min="9228" max="9229" width="11.42578125" style="134" customWidth="1"/>
    <col min="9230" max="9472" width="8.85546875" style="134"/>
    <col min="9473" max="9473" width="5.28515625" style="134" customWidth="1"/>
    <col min="9474" max="9474" width="31.28515625" style="134" customWidth="1"/>
    <col min="9475" max="9475" width="6.140625" style="134" customWidth="1"/>
    <col min="9476" max="9476" width="14.85546875" style="134" customWidth="1"/>
    <col min="9477" max="9477" width="6.140625" style="134" customWidth="1"/>
    <col min="9478" max="9478" width="13.42578125" style="134" customWidth="1"/>
    <col min="9479" max="9479" width="6.140625" style="134" customWidth="1"/>
    <col min="9480" max="9480" width="11.85546875" style="134" bestFit="1" customWidth="1"/>
    <col min="9481" max="9482" width="7.7109375" style="134" customWidth="1"/>
    <col min="9483" max="9483" width="14.85546875" style="134" customWidth="1"/>
    <col min="9484" max="9485" width="11.42578125" style="134" customWidth="1"/>
    <col min="9486" max="9728" width="8.85546875" style="134"/>
    <col min="9729" max="9729" width="5.28515625" style="134" customWidth="1"/>
    <col min="9730" max="9730" width="31.28515625" style="134" customWidth="1"/>
    <col min="9731" max="9731" width="6.140625" style="134" customWidth="1"/>
    <col min="9732" max="9732" width="14.85546875" style="134" customWidth="1"/>
    <col min="9733" max="9733" width="6.140625" style="134" customWidth="1"/>
    <col min="9734" max="9734" width="13.42578125" style="134" customWidth="1"/>
    <col min="9735" max="9735" width="6.140625" style="134" customWidth="1"/>
    <col min="9736" max="9736" width="11.85546875" style="134" bestFit="1" customWidth="1"/>
    <col min="9737" max="9738" width="7.7109375" style="134" customWidth="1"/>
    <col min="9739" max="9739" width="14.85546875" style="134" customWidth="1"/>
    <col min="9740" max="9741" width="11.42578125" style="134" customWidth="1"/>
    <col min="9742" max="9984" width="8.85546875" style="134"/>
    <col min="9985" max="9985" width="5.28515625" style="134" customWidth="1"/>
    <col min="9986" max="9986" width="31.28515625" style="134" customWidth="1"/>
    <col min="9987" max="9987" width="6.140625" style="134" customWidth="1"/>
    <col min="9988" max="9988" width="14.85546875" style="134" customWidth="1"/>
    <col min="9989" max="9989" width="6.140625" style="134" customWidth="1"/>
    <col min="9990" max="9990" width="13.42578125" style="134" customWidth="1"/>
    <col min="9991" max="9991" width="6.140625" style="134" customWidth="1"/>
    <col min="9992" max="9992" width="11.85546875" style="134" bestFit="1" customWidth="1"/>
    <col min="9993" max="9994" width="7.7109375" style="134" customWidth="1"/>
    <col min="9995" max="9995" width="14.85546875" style="134" customWidth="1"/>
    <col min="9996" max="9997" width="11.42578125" style="134" customWidth="1"/>
    <col min="9998" max="10240" width="8.85546875" style="134"/>
    <col min="10241" max="10241" width="5.28515625" style="134" customWidth="1"/>
    <col min="10242" max="10242" width="31.28515625" style="134" customWidth="1"/>
    <col min="10243" max="10243" width="6.140625" style="134" customWidth="1"/>
    <col min="10244" max="10244" width="14.85546875" style="134" customWidth="1"/>
    <col min="10245" max="10245" width="6.140625" style="134" customWidth="1"/>
    <col min="10246" max="10246" width="13.42578125" style="134" customWidth="1"/>
    <col min="10247" max="10247" width="6.140625" style="134" customWidth="1"/>
    <col min="10248" max="10248" width="11.85546875" style="134" bestFit="1" customWidth="1"/>
    <col min="10249" max="10250" width="7.7109375" style="134" customWidth="1"/>
    <col min="10251" max="10251" width="14.85546875" style="134" customWidth="1"/>
    <col min="10252" max="10253" width="11.42578125" style="134" customWidth="1"/>
    <col min="10254" max="10496" width="8.85546875" style="134"/>
    <col min="10497" max="10497" width="5.28515625" style="134" customWidth="1"/>
    <col min="10498" max="10498" width="31.28515625" style="134" customWidth="1"/>
    <col min="10499" max="10499" width="6.140625" style="134" customWidth="1"/>
    <col min="10500" max="10500" width="14.85546875" style="134" customWidth="1"/>
    <col min="10501" max="10501" width="6.140625" style="134" customWidth="1"/>
    <col min="10502" max="10502" width="13.42578125" style="134" customWidth="1"/>
    <col min="10503" max="10503" width="6.140625" style="134" customWidth="1"/>
    <col min="10504" max="10504" width="11.85546875" style="134" bestFit="1" customWidth="1"/>
    <col min="10505" max="10506" width="7.7109375" style="134" customWidth="1"/>
    <col min="10507" max="10507" width="14.85546875" style="134" customWidth="1"/>
    <col min="10508" max="10509" width="11.42578125" style="134" customWidth="1"/>
    <col min="10510" max="10752" width="8.85546875" style="134"/>
    <col min="10753" max="10753" width="5.28515625" style="134" customWidth="1"/>
    <col min="10754" max="10754" width="31.28515625" style="134" customWidth="1"/>
    <col min="10755" max="10755" width="6.140625" style="134" customWidth="1"/>
    <col min="10756" max="10756" width="14.85546875" style="134" customWidth="1"/>
    <col min="10757" max="10757" width="6.140625" style="134" customWidth="1"/>
    <col min="10758" max="10758" width="13.42578125" style="134" customWidth="1"/>
    <col min="10759" max="10759" width="6.140625" style="134" customWidth="1"/>
    <col min="10760" max="10760" width="11.85546875" style="134" bestFit="1" customWidth="1"/>
    <col min="10761" max="10762" width="7.7109375" style="134" customWidth="1"/>
    <col min="10763" max="10763" width="14.85546875" style="134" customWidth="1"/>
    <col min="10764" max="10765" width="11.42578125" style="134" customWidth="1"/>
    <col min="10766" max="11008" width="8.85546875" style="134"/>
    <col min="11009" max="11009" width="5.28515625" style="134" customWidth="1"/>
    <col min="11010" max="11010" width="31.28515625" style="134" customWidth="1"/>
    <col min="11011" max="11011" width="6.140625" style="134" customWidth="1"/>
    <col min="11012" max="11012" width="14.85546875" style="134" customWidth="1"/>
    <col min="11013" max="11013" width="6.140625" style="134" customWidth="1"/>
    <col min="11014" max="11014" width="13.42578125" style="134" customWidth="1"/>
    <col min="11015" max="11015" width="6.140625" style="134" customWidth="1"/>
    <col min="11016" max="11016" width="11.85546875" style="134" bestFit="1" customWidth="1"/>
    <col min="11017" max="11018" width="7.7109375" style="134" customWidth="1"/>
    <col min="11019" max="11019" width="14.85546875" style="134" customWidth="1"/>
    <col min="11020" max="11021" width="11.42578125" style="134" customWidth="1"/>
    <col min="11022" max="11264" width="8.85546875" style="134"/>
    <col min="11265" max="11265" width="5.28515625" style="134" customWidth="1"/>
    <col min="11266" max="11266" width="31.28515625" style="134" customWidth="1"/>
    <col min="11267" max="11267" width="6.140625" style="134" customWidth="1"/>
    <col min="11268" max="11268" width="14.85546875" style="134" customWidth="1"/>
    <col min="11269" max="11269" width="6.140625" style="134" customWidth="1"/>
    <col min="11270" max="11270" width="13.42578125" style="134" customWidth="1"/>
    <col min="11271" max="11271" width="6.140625" style="134" customWidth="1"/>
    <col min="11272" max="11272" width="11.85546875" style="134" bestFit="1" customWidth="1"/>
    <col min="11273" max="11274" width="7.7109375" style="134" customWidth="1"/>
    <col min="11275" max="11275" width="14.85546875" style="134" customWidth="1"/>
    <col min="11276" max="11277" width="11.42578125" style="134" customWidth="1"/>
    <col min="11278" max="11520" width="8.85546875" style="134"/>
    <col min="11521" max="11521" width="5.28515625" style="134" customWidth="1"/>
    <col min="11522" max="11522" width="31.28515625" style="134" customWidth="1"/>
    <col min="11523" max="11523" width="6.140625" style="134" customWidth="1"/>
    <col min="11524" max="11524" width="14.85546875" style="134" customWidth="1"/>
    <col min="11525" max="11525" width="6.140625" style="134" customWidth="1"/>
    <col min="11526" max="11526" width="13.42578125" style="134" customWidth="1"/>
    <col min="11527" max="11527" width="6.140625" style="134" customWidth="1"/>
    <col min="11528" max="11528" width="11.85546875" style="134" bestFit="1" customWidth="1"/>
    <col min="11529" max="11530" width="7.7109375" style="134" customWidth="1"/>
    <col min="11531" max="11531" width="14.85546875" style="134" customWidth="1"/>
    <col min="11532" max="11533" width="11.42578125" style="134" customWidth="1"/>
    <col min="11534" max="11776" width="8.85546875" style="134"/>
    <col min="11777" max="11777" width="5.28515625" style="134" customWidth="1"/>
    <col min="11778" max="11778" width="31.28515625" style="134" customWidth="1"/>
    <col min="11779" max="11779" width="6.140625" style="134" customWidth="1"/>
    <col min="11780" max="11780" width="14.85546875" style="134" customWidth="1"/>
    <col min="11781" max="11781" width="6.140625" style="134" customWidth="1"/>
    <col min="11782" max="11782" width="13.42578125" style="134" customWidth="1"/>
    <col min="11783" max="11783" width="6.140625" style="134" customWidth="1"/>
    <col min="11784" max="11784" width="11.85546875" style="134" bestFit="1" customWidth="1"/>
    <col min="11785" max="11786" width="7.7109375" style="134" customWidth="1"/>
    <col min="11787" max="11787" width="14.85546875" style="134" customWidth="1"/>
    <col min="11788" max="11789" width="11.42578125" style="134" customWidth="1"/>
    <col min="11790" max="12032" width="8.85546875" style="134"/>
    <col min="12033" max="12033" width="5.28515625" style="134" customWidth="1"/>
    <col min="12034" max="12034" width="31.28515625" style="134" customWidth="1"/>
    <col min="12035" max="12035" width="6.140625" style="134" customWidth="1"/>
    <col min="12036" max="12036" width="14.85546875" style="134" customWidth="1"/>
    <col min="12037" max="12037" width="6.140625" style="134" customWidth="1"/>
    <col min="12038" max="12038" width="13.42578125" style="134" customWidth="1"/>
    <col min="12039" max="12039" width="6.140625" style="134" customWidth="1"/>
    <col min="12040" max="12040" width="11.85546875" style="134" bestFit="1" customWidth="1"/>
    <col min="12041" max="12042" width="7.7109375" style="134" customWidth="1"/>
    <col min="12043" max="12043" width="14.85546875" style="134" customWidth="1"/>
    <col min="12044" max="12045" width="11.42578125" style="134" customWidth="1"/>
    <col min="12046" max="12288" width="8.85546875" style="134"/>
    <col min="12289" max="12289" width="5.28515625" style="134" customWidth="1"/>
    <col min="12290" max="12290" width="31.28515625" style="134" customWidth="1"/>
    <col min="12291" max="12291" width="6.140625" style="134" customWidth="1"/>
    <col min="12292" max="12292" width="14.85546875" style="134" customWidth="1"/>
    <col min="12293" max="12293" width="6.140625" style="134" customWidth="1"/>
    <col min="12294" max="12294" width="13.42578125" style="134" customWidth="1"/>
    <col min="12295" max="12295" width="6.140625" style="134" customWidth="1"/>
    <col min="12296" max="12296" width="11.85546875" style="134" bestFit="1" customWidth="1"/>
    <col min="12297" max="12298" width="7.7109375" style="134" customWidth="1"/>
    <col min="12299" max="12299" width="14.85546875" style="134" customWidth="1"/>
    <col min="12300" max="12301" width="11.42578125" style="134" customWidth="1"/>
    <col min="12302" max="12544" width="8.85546875" style="134"/>
    <col min="12545" max="12545" width="5.28515625" style="134" customWidth="1"/>
    <col min="12546" max="12546" width="31.28515625" style="134" customWidth="1"/>
    <col min="12547" max="12547" width="6.140625" style="134" customWidth="1"/>
    <col min="12548" max="12548" width="14.85546875" style="134" customWidth="1"/>
    <col min="12549" max="12549" width="6.140625" style="134" customWidth="1"/>
    <col min="12550" max="12550" width="13.42578125" style="134" customWidth="1"/>
    <col min="12551" max="12551" width="6.140625" style="134" customWidth="1"/>
    <col min="12552" max="12552" width="11.85546875" style="134" bestFit="1" customWidth="1"/>
    <col min="12553" max="12554" width="7.7109375" style="134" customWidth="1"/>
    <col min="12555" max="12555" width="14.85546875" style="134" customWidth="1"/>
    <col min="12556" max="12557" width="11.42578125" style="134" customWidth="1"/>
    <col min="12558" max="12800" width="8.85546875" style="134"/>
    <col min="12801" max="12801" width="5.28515625" style="134" customWidth="1"/>
    <col min="12802" max="12802" width="31.28515625" style="134" customWidth="1"/>
    <col min="12803" max="12803" width="6.140625" style="134" customWidth="1"/>
    <col min="12804" max="12804" width="14.85546875" style="134" customWidth="1"/>
    <col min="12805" max="12805" width="6.140625" style="134" customWidth="1"/>
    <col min="12806" max="12806" width="13.42578125" style="134" customWidth="1"/>
    <col min="12807" max="12807" width="6.140625" style="134" customWidth="1"/>
    <col min="12808" max="12808" width="11.85546875" style="134" bestFit="1" customWidth="1"/>
    <col min="12809" max="12810" width="7.7109375" style="134" customWidth="1"/>
    <col min="12811" max="12811" width="14.85546875" style="134" customWidth="1"/>
    <col min="12812" max="12813" width="11.42578125" style="134" customWidth="1"/>
    <col min="12814" max="13056" width="8.85546875" style="134"/>
    <col min="13057" max="13057" width="5.28515625" style="134" customWidth="1"/>
    <col min="13058" max="13058" width="31.28515625" style="134" customWidth="1"/>
    <col min="13059" max="13059" width="6.140625" style="134" customWidth="1"/>
    <col min="13060" max="13060" width="14.85546875" style="134" customWidth="1"/>
    <col min="13061" max="13061" width="6.140625" style="134" customWidth="1"/>
    <col min="13062" max="13062" width="13.42578125" style="134" customWidth="1"/>
    <col min="13063" max="13063" width="6.140625" style="134" customWidth="1"/>
    <col min="13064" max="13064" width="11.85546875" style="134" bestFit="1" customWidth="1"/>
    <col min="13065" max="13066" width="7.7109375" style="134" customWidth="1"/>
    <col min="13067" max="13067" width="14.85546875" style="134" customWidth="1"/>
    <col min="13068" max="13069" width="11.42578125" style="134" customWidth="1"/>
    <col min="13070" max="13312" width="8.85546875" style="134"/>
    <col min="13313" max="13313" width="5.28515625" style="134" customWidth="1"/>
    <col min="13314" max="13314" width="31.28515625" style="134" customWidth="1"/>
    <col min="13315" max="13315" width="6.140625" style="134" customWidth="1"/>
    <col min="13316" max="13316" width="14.85546875" style="134" customWidth="1"/>
    <col min="13317" max="13317" width="6.140625" style="134" customWidth="1"/>
    <col min="13318" max="13318" width="13.42578125" style="134" customWidth="1"/>
    <col min="13319" max="13319" width="6.140625" style="134" customWidth="1"/>
    <col min="13320" max="13320" width="11.85546875" style="134" bestFit="1" customWidth="1"/>
    <col min="13321" max="13322" width="7.7109375" style="134" customWidth="1"/>
    <col min="13323" max="13323" width="14.85546875" style="134" customWidth="1"/>
    <col min="13324" max="13325" width="11.42578125" style="134" customWidth="1"/>
    <col min="13326" max="13568" width="8.85546875" style="134"/>
    <col min="13569" max="13569" width="5.28515625" style="134" customWidth="1"/>
    <col min="13570" max="13570" width="31.28515625" style="134" customWidth="1"/>
    <col min="13571" max="13571" width="6.140625" style="134" customWidth="1"/>
    <col min="13572" max="13572" width="14.85546875" style="134" customWidth="1"/>
    <col min="13573" max="13573" width="6.140625" style="134" customWidth="1"/>
    <col min="13574" max="13574" width="13.42578125" style="134" customWidth="1"/>
    <col min="13575" max="13575" width="6.140625" style="134" customWidth="1"/>
    <col min="13576" max="13576" width="11.85546875" style="134" bestFit="1" customWidth="1"/>
    <col min="13577" max="13578" width="7.7109375" style="134" customWidth="1"/>
    <col min="13579" max="13579" width="14.85546875" style="134" customWidth="1"/>
    <col min="13580" max="13581" width="11.42578125" style="134" customWidth="1"/>
    <col min="13582" max="13824" width="8.85546875" style="134"/>
    <col min="13825" max="13825" width="5.28515625" style="134" customWidth="1"/>
    <col min="13826" max="13826" width="31.28515625" style="134" customWidth="1"/>
    <col min="13827" max="13827" width="6.140625" style="134" customWidth="1"/>
    <col min="13828" max="13828" width="14.85546875" style="134" customWidth="1"/>
    <col min="13829" max="13829" width="6.140625" style="134" customWidth="1"/>
    <col min="13830" max="13830" width="13.42578125" style="134" customWidth="1"/>
    <col min="13831" max="13831" width="6.140625" style="134" customWidth="1"/>
    <col min="13832" max="13832" width="11.85546875" style="134" bestFit="1" customWidth="1"/>
    <col min="13833" max="13834" width="7.7109375" style="134" customWidth="1"/>
    <col min="13835" max="13835" width="14.85546875" style="134" customWidth="1"/>
    <col min="13836" max="13837" width="11.42578125" style="134" customWidth="1"/>
    <col min="13838" max="14080" width="8.85546875" style="134"/>
    <col min="14081" max="14081" width="5.28515625" style="134" customWidth="1"/>
    <col min="14082" max="14082" width="31.28515625" style="134" customWidth="1"/>
    <col min="14083" max="14083" width="6.140625" style="134" customWidth="1"/>
    <col min="14084" max="14084" width="14.85546875" style="134" customWidth="1"/>
    <col min="14085" max="14085" width="6.140625" style="134" customWidth="1"/>
    <col min="14086" max="14086" width="13.42578125" style="134" customWidth="1"/>
    <col min="14087" max="14087" width="6.140625" style="134" customWidth="1"/>
    <col min="14088" max="14088" width="11.85546875" style="134" bestFit="1" customWidth="1"/>
    <col min="14089" max="14090" width="7.7109375" style="134" customWidth="1"/>
    <col min="14091" max="14091" width="14.85546875" style="134" customWidth="1"/>
    <col min="14092" max="14093" width="11.42578125" style="134" customWidth="1"/>
    <col min="14094" max="14336" width="8.85546875" style="134"/>
    <col min="14337" max="14337" width="5.28515625" style="134" customWidth="1"/>
    <col min="14338" max="14338" width="31.28515625" style="134" customWidth="1"/>
    <col min="14339" max="14339" width="6.140625" style="134" customWidth="1"/>
    <col min="14340" max="14340" width="14.85546875" style="134" customWidth="1"/>
    <col min="14341" max="14341" width="6.140625" style="134" customWidth="1"/>
    <col min="14342" max="14342" width="13.42578125" style="134" customWidth="1"/>
    <col min="14343" max="14343" width="6.140625" style="134" customWidth="1"/>
    <col min="14344" max="14344" width="11.85546875" style="134" bestFit="1" customWidth="1"/>
    <col min="14345" max="14346" width="7.7109375" style="134" customWidth="1"/>
    <col min="14347" max="14347" width="14.85546875" style="134" customWidth="1"/>
    <col min="14348" max="14349" width="11.42578125" style="134" customWidth="1"/>
    <col min="14350" max="14592" width="8.85546875" style="134"/>
    <col min="14593" max="14593" width="5.28515625" style="134" customWidth="1"/>
    <col min="14594" max="14594" width="31.28515625" style="134" customWidth="1"/>
    <col min="14595" max="14595" width="6.140625" style="134" customWidth="1"/>
    <col min="14596" max="14596" width="14.85546875" style="134" customWidth="1"/>
    <col min="14597" max="14597" width="6.140625" style="134" customWidth="1"/>
    <col min="14598" max="14598" width="13.42578125" style="134" customWidth="1"/>
    <col min="14599" max="14599" width="6.140625" style="134" customWidth="1"/>
    <col min="14600" max="14600" width="11.85546875" style="134" bestFit="1" customWidth="1"/>
    <col min="14601" max="14602" width="7.7109375" style="134" customWidth="1"/>
    <col min="14603" max="14603" width="14.85546875" style="134" customWidth="1"/>
    <col min="14604" max="14605" width="11.42578125" style="134" customWidth="1"/>
    <col min="14606" max="14848" width="8.85546875" style="134"/>
    <col min="14849" max="14849" width="5.28515625" style="134" customWidth="1"/>
    <col min="14850" max="14850" width="31.28515625" style="134" customWidth="1"/>
    <col min="14851" max="14851" width="6.140625" style="134" customWidth="1"/>
    <col min="14852" max="14852" width="14.85546875" style="134" customWidth="1"/>
    <col min="14853" max="14853" width="6.140625" style="134" customWidth="1"/>
    <col min="14854" max="14854" width="13.42578125" style="134" customWidth="1"/>
    <col min="14855" max="14855" width="6.140625" style="134" customWidth="1"/>
    <col min="14856" max="14856" width="11.85546875" style="134" bestFit="1" customWidth="1"/>
    <col min="14857" max="14858" width="7.7109375" style="134" customWidth="1"/>
    <col min="14859" max="14859" width="14.85546875" style="134" customWidth="1"/>
    <col min="14860" max="14861" width="11.42578125" style="134" customWidth="1"/>
    <col min="14862" max="15104" width="8.85546875" style="134"/>
    <col min="15105" max="15105" width="5.28515625" style="134" customWidth="1"/>
    <col min="15106" max="15106" width="31.28515625" style="134" customWidth="1"/>
    <col min="15107" max="15107" width="6.140625" style="134" customWidth="1"/>
    <col min="15108" max="15108" width="14.85546875" style="134" customWidth="1"/>
    <col min="15109" max="15109" width="6.140625" style="134" customWidth="1"/>
    <col min="15110" max="15110" width="13.42578125" style="134" customWidth="1"/>
    <col min="15111" max="15111" width="6.140625" style="134" customWidth="1"/>
    <col min="15112" max="15112" width="11.85546875" style="134" bestFit="1" customWidth="1"/>
    <col min="15113" max="15114" width="7.7109375" style="134" customWidth="1"/>
    <col min="15115" max="15115" width="14.85546875" style="134" customWidth="1"/>
    <col min="15116" max="15117" width="11.42578125" style="134" customWidth="1"/>
    <col min="15118" max="15360" width="8.85546875" style="134"/>
    <col min="15361" max="15361" width="5.28515625" style="134" customWidth="1"/>
    <col min="15362" max="15362" width="31.28515625" style="134" customWidth="1"/>
    <col min="15363" max="15363" width="6.140625" style="134" customWidth="1"/>
    <col min="15364" max="15364" width="14.85546875" style="134" customWidth="1"/>
    <col min="15365" max="15365" width="6.140625" style="134" customWidth="1"/>
    <col min="15366" max="15366" width="13.42578125" style="134" customWidth="1"/>
    <col min="15367" max="15367" width="6.140625" style="134" customWidth="1"/>
    <col min="15368" max="15368" width="11.85546875" style="134" bestFit="1" customWidth="1"/>
    <col min="15369" max="15370" width="7.7109375" style="134" customWidth="1"/>
    <col min="15371" max="15371" width="14.85546875" style="134" customWidth="1"/>
    <col min="15372" max="15373" width="11.42578125" style="134" customWidth="1"/>
    <col min="15374" max="15616" width="8.85546875" style="134"/>
    <col min="15617" max="15617" width="5.28515625" style="134" customWidth="1"/>
    <col min="15618" max="15618" width="31.28515625" style="134" customWidth="1"/>
    <col min="15619" max="15619" width="6.140625" style="134" customWidth="1"/>
    <col min="15620" max="15620" width="14.85546875" style="134" customWidth="1"/>
    <col min="15621" max="15621" width="6.140625" style="134" customWidth="1"/>
    <col min="15622" max="15622" width="13.42578125" style="134" customWidth="1"/>
    <col min="15623" max="15623" width="6.140625" style="134" customWidth="1"/>
    <col min="15624" max="15624" width="11.85546875" style="134" bestFit="1" customWidth="1"/>
    <col min="15625" max="15626" width="7.7109375" style="134" customWidth="1"/>
    <col min="15627" max="15627" width="14.85546875" style="134" customWidth="1"/>
    <col min="15628" max="15629" width="11.42578125" style="134" customWidth="1"/>
    <col min="15630" max="15872" width="8.85546875" style="134"/>
    <col min="15873" max="15873" width="5.28515625" style="134" customWidth="1"/>
    <col min="15874" max="15874" width="31.28515625" style="134" customWidth="1"/>
    <col min="15875" max="15875" width="6.140625" style="134" customWidth="1"/>
    <col min="15876" max="15876" width="14.85546875" style="134" customWidth="1"/>
    <col min="15877" max="15877" width="6.140625" style="134" customWidth="1"/>
    <col min="15878" max="15878" width="13.42578125" style="134" customWidth="1"/>
    <col min="15879" max="15879" width="6.140625" style="134" customWidth="1"/>
    <col min="15880" max="15880" width="11.85546875" style="134" bestFit="1" customWidth="1"/>
    <col min="15881" max="15882" width="7.7109375" style="134" customWidth="1"/>
    <col min="15883" max="15883" width="14.85546875" style="134" customWidth="1"/>
    <col min="15884" max="15885" width="11.42578125" style="134" customWidth="1"/>
    <col min="15886" max="16128" width="8.85546875" style="134"/>
    <col min="16129" max="16129" width="5.28515625" style="134" customWidth="1"/>
    <col min="16130" max="16130" width="31.28515625" style="134" customWidth="1"/>
    <col min="16131" max="16131" width="6.140625" style="134" customWidth="1"/>
    <col min="16132" max="16132" width="14.85546875" style="134" customWidth="1"/>
    <col min="16133" max="16133" width="6.140625" style="134" customWidth="1"/>
    <col min="16134" max="16134" width="13.42578125" style="134" customWidth="1"/>
    <col min="16135" max="16135" width="6.140625" style="134" customWidth="1"/>
    <col min="16136" max="16136" width="11.85546875" style="134" bestFit="1" customWidth="1"/>
    <col min="16137" max="16138" width="7.7109375" style="134" customWidth="1"/>
    <col min="16139" max="16139" width="14.85546875" style="134" customWidth="1"/>
    <col min="16140" max="16141" width="11.42578125" style="134" customWidth="1"/>
    <col min="16142" max="16384" width="8.85546875" style="134"/>
  </cols>
  <sheetData>
    <row r="1" spans="1:13" ht="16.5" customHeight="1" x14ac:dyDescent="0.2">
      <c r="L1" s="604" t="s">
        <v>383</v>
      </c>
      <c r="M1" s="604"/>
    </row>
    <row r="2" spans="1:13" ht="27" customHeight="1" x14ac:dyDescent="0.2">
      <c r="A2" s="627" t="s">
        <v>384</v>
      </c>
      <c r="B2" s="627"/>
      <c r="C2" s="627"/>
      <c r="D2" s="627"/>
      <c r="E2" s="627"/>
      <c r="F2" s="627"/>
      <c r="G2" s="627"/>
      <c r="H2" s="627"/>
      <c r="I2" s="627"/>
      <c r="J2" s="627"/>
      <c r="K2" s="627"/>
      <c r="L2" s="627"/>
      <c r="M2" s="627"/>
    </row>
    <row r="3" spans="1:13" ht="25.5" customHeight="1" x14ac:dyDescent="0.2">
      <c r="A3" s="627" t="s">
        <v>632</v>
      </c>
      <c r="B3" s="627"/>
      <c r="C3" s="627"/>
      <c r="D3" s="627"/>
      <c r="E3" s="627"/>
      <c r="F3" s="627"/>
      <c r="G3" s="627"/>
      <c r="H3" s="627"/>
      <c r="I3" s="627"/>
      <c r="J3" s="627"/>
      <c r="K3" s="627"/>
      <c r="L3" s="627"/>
      <c r="M3" s="627"/>
    </row>
    <row r="4" spans="1:13" ht="15.75" x14ac:dyDescent="0.2">
      <c r="A4" s="135"/>
      <c r="B4" s="135"/>
      <c r="C4" s="135"/>
      <c r="D4" s="136"/>
      <c r="E4" s="135"/>
      <c r="F4" s="136"/>
      <c r="G4" s="135"/>
      <c r="H4" s="136"/>
      <c r="I4" s="135"/>
      <c r="J4" s="135"/>
      <c r="K4" s="136"/>
      <c r="L4" s="135"/>
      <c r="M4" s="137"/>
    </row>
    <row r="5" spans="1:13" ht="27.75" customHeight="1" x14ac:dyDescent="0.2">
      <c r="A5" s="628" t="s">
        <v>48</v>
      </c>
      <c r="B5" s="628" t="s">
        <v>336</v>
      </c>
      <c r="C5" s="626" t="s">
        <v>337</v>
      </c>
      <c r="D5" s="626"/>
      <c r="E5" s="626" t="s">
        <v>338</v>
      </c>
      <c r="F5" s="626"/>
      <c r="G5" s="626" t="s">
        <v>339</v>
      </c>
      <c r="H5" s="626"/>
      <c r="I5" s="626" t="s">
        <v>340</v>
      </c>
      <c r="J5" s="626" t="s">
        <v>341</v>
      </c>
      <c r="K5" s="625" t="s">
        <v>342</v>
      </c>
      <c r="L5" s="625" t="s">
        <v>343</v>
      </c>
      <c r="M5" s="625" t="s">
        <v>344</v>
      </c>
    </row>
    <row r="6" spans="1:13" ht="27.75" customHeight="1" x14ac:dyDescent="0.2">
      <c r="A6" s="628"/>
      <c r="B6" s="628"/>
      <c r="C6" s="531" t="s">
        <v>345</v>
      </c>
      <c r="D6" s="275" t="s">
        <v>346</v>
      </c>
      <c r="E6" s="531" t="s">
        <v>345</v>
      </c>
      <c r="F6" s="275" t="s">
        <v>346</v>
      </c>
      <c r="G6" s="531" t="s">
        <v>345</v>
      </c>
      <c r="H6" s="275" t="s">
        <v>346</v>
      </c>
      <c r="I6" s="626"/>
      <c r="J6" s="626"/>
      <c r="K6" s="625"/>
      <c r="L6" s="625"/>
      <c r="M6" s="625"/>
    </row>
    <row r="7" spans="1:13" s="141" customFormat="1" ht="22.5" x14ac:dyDescent="0.2">
      <c r="A7" s="199">
        <v>1</v>
      </c>
      <c r="B7" s="199">
        <v>2</v>
      </c>
      <c r="C7" s="199">
        <v>3</v>
      </c>
      <c r="D7" s="199">
        <v>4</v>
      </c>
      <c r="E7" s="199">
        <v>5</v>
      </c>
      <c r="F7" s="199">
        <v>6</v>
      </c>
      <c r="G7" s="199">
        <v>7</v>
      </c>
      <c r="H7" s="199">
        <v>8</v>
      </c>
      <c r="I7" s="293">
        <v>9</v>
      </c>
      <c r="J7" s="293" t="s">
        <v>347</v>
      </c>
      <c r="K7" s="530" t="s">
        <v>348</v>
      </c>
      <c r="L7" s="293">
        <v>12</v>
      </c>
      <c r="M7" s="293">
        <v>13</v>
      </c>
    </row>
    <row r="8" spans="1:13" ht="22.5" x14ac:dyDescent="0.2">
      <c r="A8" s="142" t="s">
        <v>385</v>
      </c>
      <c r="B8" s="143" t="s">
        <v>386</v>
      </c>
      <c r="C8" s="39">
        <v>4</v>
      </c>
      <c r="D8" s="144">
        <v>174236.6</v>
      </c>
      <c r="E8" s="39"/>
      <c r="F8" s="144"/>
      <c r="G8" s="39">
        <v>4</v>
      </c>
      <c r="H8" s="144">
        <v>-116107</v>
      </c>
      <c r="I8" s="145">
        <v>0</v>
      </c>
      <c r="J8" s="39">
        <v>8</v>
      </c>
      <c r="K8" s="144">
        <v>58129.600000000006</v>
      </c>
      <c r="L8" s="146">
        <v>5.4981876433220491E-3</v>
      </c>
      <c r="M8" s="146">
        <v>0.15369836695485112</v>
      </c>
    </row>
    <row r="9" spans="1:13" x14ac:dyDescent="0.2">
      <c r="A9" s="147" t="s">
        <v>52</v>
      </c>
      <c r="B9" s="148" t="s">
        <v>53</v>
      </c>
      <c r="C9" s="36">
        <v>3</v>
      </c>
      <c r="D9" s="149">
        <v>752784</v>
      </c>
      <c r="E9" s="36"/>
      <c r="F9" s="149"/>
      <c r="G9" s="36"/>
      <c r="H9" s="149"/>
      <c r="I9" s="150">
        <v>0</v>
      </c>
      <c r="J9" s="36">
        <v>3</v>
      </c>
      <c r="K9" s="149">
        <v>752784</v>
      </c>
      <c r="L9" s="151">
        <v>7.120206722376457E-2</v>
      </c>
      <c r="M9" s="151">
        <v>5.7636887608069162E-2</v>
      </c>
    </row>
    <row r="10" spans="1:13" ht="22.5" x14ac:dyDescent="0.2">
      <c r="A10" s="142" t="s">
        <v>54</v>
      </c>
      <c r="B10" s="143" t="s">
        <v>55</v>
      </c>
      <c r="C10" s="39">
        <v>44</v>
      </c>
      <c r="D10" s="144">
        <v>3311758.9200000004</v>
      </c>
      <c r="E10" s="39">
        <v>3</v>
      </c>
      <c r="F10" s="144">
        <v>22865.74</v>
      </c>
      <c r="G10" s="39">
        <v>5</v>
      </c>
      <c r="H10" s="144">
        <v>-53287.05</v>
      </c>
      <c r="I10" s="145">
        <v>3</v>
      </c>
      <c r="J10" s="39">
        <v>55</v>
      </c>
      <c r="K10" s="144">
        <v>3281337.6100000003</v>
      </c>
      <c r="L10" s="146">
        <v>0.31036528551495118</v>
      </c>
      <c r="M10" s="146">
        <v>1.0566762728146013</v>
      </c>
    </row>
    <row r="11" spans="1:13" x14ac:dyDescent="0.2">
      <c r="A11" s="147" t="s">
        <v>56</v>
      </c>
      <c r="B11" s="148" t="s">
        <v>57</v>
      </c>
      <c r="C11" s="36">
        <v>4</v>
      </c>
      <c r="D11" s="149">
        <v>949649.6</v>
      </c>
      <c r="E11" s="36"/>
      <c r="F11" s="149"/>
      <c r="G11" s="36"/>
      <c r="H11" s="149"/>
      <c r="I11" s="150">
        <v>0</v>
      </c>
      <c r="J11" s="36">
        <v>4</v>
      </c>
      <c r="K11" s="149">
        <v>949649.6</v>
      </c>
      <c r="L11" s="151">
        <v>8.9822598060295036E-2</v>
      </c>
      <c r="M11" s="151">
        <v>7.6849183477425559E-2</v>
      </c>
    </row>
    <row r="12" spans="1:13" ht="22.5" x14ac:dyDescent="0.2">
      <c r="A12" s="142" t="s">
        <v>58</v>
      </c>
      <c r="B12" s="143" t="s">
        <v>59</v>
      </c>
      <c r="C12" s="39">
        <v>7</v>
      </c>
      <c r="D12" s="144">
        <v>1319968</v>
      </c>
      <c r="E12" s="39"/>
      <c r="F12" s="144"/>
      <c r="G12" s="39"/>
      <c r="H12" s="144"/>
      <c r="I12" s="145">
        <v>1</v>
      </c>
      <c r="J12" s="39">
        <v>8</v>
      </c>
      <c r="K12" s="144">
        <v>1319968</v>
      </c>
      <c r="L12" s="146">
        <v>0.12484916027601287</v>
      </c>
      <c r="M12" s="146">
        <v>0.15369836695485112</v>
      </c>
    </row>
    <row r="13" spans="1:13" ht="22.5" x14ac:dyDescent="0.2">
      <c r="A13" s="147" t="s">
        <v>349</v>
      </c>
      <c r="B13" s="148" t="s">
        <v>350</v>
      </c>
      <c r="C13" s="36">
        <v>9</v>
      </c>
      <c r="D13" s="149">
        <v>4512123.17</v>
      </c>
      <c r="E13" s="36"/>
      <c r="F13" s="149"/>
      <c r="G13" s="36">
        <v>2</v>
      </c>
      <c r="H13" s="149">
        <v>-399766</v>
      </c>
      <c r="I13" s="150">
        <v>0</v>
      </c>
      <c r="J13" s="36">
        <v>11</v>
      </c>
      <c r="K13" s="149">
        <v>4112357.17</v>
      </c>
      <c r="L13" s="151">
        <v>0.38896726241055896</v>
      </c>
      <c r="M13" s="151">
        <v>0.21133525456292027</v>
      </c>
    </row>
    <row r="14" spans="1:13" x14ac:dyDescent="0.2">
      <c r="A14" s="142" t="s">
        <v>60</v>
      </c>
      <c r="B14" s="143" t="s">
        <v>61</v>
      </c>
      <c r="C14" s="39">
        <v>97</v>
      </c>
      <c r="D14" s="144">
        <v>36925909.059999987</v>
      </c>
      <c r="E14" s="39"/>
      <c r="F14" s="144"/>
      <c r="G14" s="39">
        <v>19</v>
      </c>
      <c r="H14" s="144">
        <v>-1828530.49</v>
      </c>
      <c r="I14" s="145">
        <v>1</v>
      </c>
      <c r="J14" s="39">
        <v>117</v>
      </c>
      <c r="K14" s="144">
        <v>35097378.569999985</v>
      </c>
      <c r="L14" s="146">
        <v>3.3196852062730517</v>
      </c>
      <c r="M14" s="146">
        <v>2.2478386167146973</v>
      </c>
    </row>
    <row r="15" spans="1:13" x14ac:dyDescent="0.2">
      <c r="A15" s="147" t="s">
        <v>62</v>
      </c>
      <c r="B15" s="148" t="s">
        <v>63</v>
      </c>
      <c r="C15" s="36">
        <v>25</v>
      </c>
      <c r="D15" s="149">
        <v>9419426.1100000013</v>
      </c>
      <c r="E15" s="36"/>
      <c r="F15" s="149"/>
      <c r="G15" s="36"/>
      <c r="H15" s="149"/>
      <c r="I15" s="150">
        <v>0</v>
      </c>
      <c r="J15" s="36">
        <v>25</v>
      </c>
      <c r="K15" s="149">
        <v>9419426.1100000013</v>
      </c>
      <c r="L15" s="151">
        <v>0.89093632581657334</v>
      </c>
      <c r="M15" s="151">
        <v>0.48030739673390971</v>
      </c>
    </row>
    <row r="16" spans="1:13" x14ac:dyDescent="0.2">
      <c r="A16" s="142" t="s">
        <v>64</v>
      </c>
      <c r="B16" s="143" t="s">
        <v>65</v>
      </c>
      <c r="C16" s="39">
        <v>10</v>
      </c>
      <c r="D16" s="144">
        <v>4667118.2</v>
      </c>
      <c r="E16" s="39">
        <v>2</v>
      </c>
      <c r="F16" s="144">
        <v>44848.06</v>
      </c>
      <c r="G16" s="39"/>
      <c r="H16" s="144"/>
      <c r="I16" s="145">
        <v>0</v>
      </c>
      <c r="J16" s="39">
        <v>12</v>
      </c>
      <c r="K16" s="144">
        <v>4711966.2600000007</v>
      </c>
      <c r="L16" s="146">
        <v>0.44568128228101367</v>
      </c>
      <c r="M16" s="146">
        <v>0.23054755043227665</v>
      </c>
    </row>
    <row r="17" spans="1:13" ht="22.5" x14ac:dyDescent="0.2">
      <c r="A17" s="147" t="s">
        <v>409</v>
      </c>
      <c r="B17" s="148" t="s">
        <v>410</v>
      </c>
      <c r="C17" s="36">
        <v>1</v>
      </c>
      <c r="D17" s="149">
        <v>327600</v>
      </c>
      <c r="E17" s="36"/>
      <c r="F17" s="149"/>
      <c r="G17" s="36"/>
      <c r="H17" s="149"/>
      <c r="I17" s="150">
        <v>0</v>
      </c>
      <c r="J17" s="36">
        <v>1</v>
      </c>
      <c r="K17" s="149">
        <v>327600</v>
      </c>
      <c r="L17" s="151">
        <v>3.0986042772568591E-2</v>
      </c>
      <c r="M17" s="151">
        <v>1.921229586935639E-2</v>
      </c>
    </row>
    <row r="18" spans="1:13" ht="22.5" x14ac:dyDescent="0.2">
      <c r="A18" s="142" t="s">
        <v>633</v>
      </c>
      <c r="B18" s="143" t="s">
        <v>634</v>
      </c>
      <c r="C18" s="39">
        <v>1</v>
      </c>
      <c r="D18" s="144">
        <v>932602.8</v>
      </c>
      <c r="E18" s="39"/>
      <c r="F18" s="144"/>
      <c r="G18" s="39"/>
      <c r="H18" s="144"/>
      <c r="I18" s="145">
        <v>0</v>
      </c>
      <c r="J18" s="39">
        <v>1</v>
      </c>
      <c r="K18" s="144">
        <v>932602.8</v>
      </c>
      <c r="L18" s="146">
        <v>8.8210226650235743E-2</v>
      </c>
      <c r="M18" s="146">
        <v>1.921229586935639E-2</v>
      </c>
    </row>
    <row r="19" spans="1:13" x14ac:dyDescent="0.2">
      <c r="A19" s="147" t="s">
        <v>577</v>
      </c>
      <c r="B19" s="148" t="s">
        <v>578</v>
      </c>
      <c r="C19" s="36">
        <v>1</v>
      </c>
      <c r="D19" s="149">
        <v>267695.65999999997</v>
      </c>
      <c r="E19" s="36"/>
      <c r="F19" s="149"/>
      <c r="G19" s="36"/>
      <c r="H19" s="149"/>
      <c r="I19" s="150">
        <v>0</v>
      </c>
      <c r="J19" s="36">
        <v>1</v>
      </c>
      <c r="K19" s="149">
        <v>267695.65999999997</v>
      </c>
      <c r="L19" s="151">
        <v>2.5319991363830823E-2</v>
      </c>
      <c r="M19" s="151">
        <v>1.921229586935639E-2</v>
      </c>
    </row>
    <row r="20" spans="1:13" x14ac:dyDescent="0.2">
      <c r="A20" s="142" t="s">
        <v>351</v>
      </c>
      <c r="B20" s="143" t="s">
        <v>352</v>
      </c>
      <c r="C20" s="39">
        <v>148</v>
      </c>
      <c r="D20" s="144">
        <v>13049688.1</v>
      </c>
      <c r="E20" s="39"/>
      <c r="F20" s="144"/>
      <c r="G20" s="39">
        <v>69</v>
      </c>
      <c r="H20" s="144">
        <v>-2502453.06</v>
      </c>
      <c r="I20" s="145">
        <v>15</v>
      </c>
      <c r="J20" s="39">
        <v>232</v>
      </c>
      <c r="K20" s="144">
        <v>10547235.040000005</v>
      </c>
      <c r="L20" s="146">
        <v>0.99761012234973845</v>
      </c>
      <c r="M20" s="146">
        <v>4.4572526416906824</v>
      </c>
    </row>
    <row r="21" spans="1:13" x14ac:dyDescent="0.2">
      <c r="A21" s="147" t="s">
        <v>70</v>
      </c>
      <c r="B21" s="148" t="s">
        <v>71</v>
      </c>
      <c r="C21" s="36">
        <v>33</v>
      </c>
      <c r="D21" s="149">
        <v>4682838.5200000005</v>
      </c>
      <c r="E21" s="36"/>
      <c r="F21" s="149"/>
      <c r="G21" s="36">
        <v>7</v>
      </c>
      <c r="H21" s="149">
        <v>-369998.47000000003</v>
      </c>
      <c r="I21" s="150">
        <v>0</v>
      </c>
      <c r="J21" s="36">
        <v>40</v>
      </c>
      <c r="K21" s="149">
        <v>4312840.0500000007</v>
      </c>
      <c r="L21" s="151">
        <v>0.40792993364025298</v>
      </c>
      <c r="M21" s="151">
        <v>0.76849183477425553</v>
      </c>
    </row>
    <row r="22" spans="1:13" x14ac:dyDescent="0.2">
      <c r="A22" s="142" t="s">
        <v>72</v>
      </c>
      <c r="B22" s="143" t="s">
        <v>73</v>
      </c>
      <c r="C22" s="39">
        <v>4</v>
      </c>
      <c r="D22" s="144">
        <v>314573.43</v>
      </c>
      <c r="E22" s="39"/>
      <c r="F22" s="144"/>
      <c r="G22" s="39">
        <v>1</v>
      </c>
      <c r="H22" s="144">
        <v>-3556.8</v>
      </c>
      <c r="I22" s="145">
        <v>0</v>
      </c>
      <c r="J22" s="39">
        <v>5</v>
      </c>
      <c r="K22" s="144">
        <v>311016.63</v>
      </c>
      <c r="L22" s="146">
        <v>2.9417504884493711E-2</v>
      </c>
      <c r="M22" s="146">
        <v>9.6061479346781942E-2</v>
      </c>
    </row>
    <row r="23" spans="1:13" x14ac:dyDescent="0.2">
      <c r="A23" s="147" t="s">
        <v>74</v>
      </c>
      <c r="B23" s="148" t="s">
        <v>75</v>
      </c>
      <c r="C23" s="36">
        <v>24</v>
      </c>
      <c r="D23" s="149">
        <v>4896876.9800000004</v>
      </c>
      <c r="E23" s="36"/>
      <c r="F23" s="149"/>
      <c r="G23" s="36">
        <v>8</v>
      </c>
      <c r="H23" s="149">
        <v>-1178147.6200000001</v>
      </c>
      <c r="I23" s="150">
        <v>6</v>
      </c>
      <c r="J23" s="36">
        <v>38</v>
      </c>
      <c r="K23" s="149">
        <v>3718729.3600000003</v>
      </c>
      <c r="L23" s="151">
        <v>0.35173597987962957</v>
      </c>
      <c r="M23" s="151">
        <v>0.73006724303554271</v>
      </c>
    </row>
    <row r="24" spans="1:13" x14ac:dyDescent="0.2">
      <c r="A24" s="142" t="s">
        <v>353</v>
      </c>
      <c r="B24" s="143" t="s">
        <v>354</v>
      </c>
      <c r="C24" s="39">
        <v>2</v>
      </c>
      <c r="D24" s="144">
        <v>133093</v>
      </c>
      <c r="E24" s="39"/>
      <c r="F24" s="144"/>
      <c r="G24" s="39">
        <v>1</v>
      </c>
      <c r="H24" s="144">
        <v>-106108</v>
      </c>
      <c r="I24" s="145">
        <v>0</v>
      </c>
      <c r="J24" s="39">
        <v>3</v>
      </c>
      <c r="K24" s="144">
        <v>26985</v>
      </c>
      <c r="L24" s="146">
        <v>2.552375959150682E-3</v>
      </c>
      <c r="M24" s="146">
        <v>5.7636887608069162E-2</v>
      </c>
    </row>
    <row r="25" spans="1:13" x14ac:dyDescent="0.2">
      <c r="A25" s="147" t="s">
        <v>76</v>
      </c>
      <c r="B25" s="148" t="s">
        <v>77</v>
      </c>
      <c r="C25" s="36">
        <v>18</v>
      </c>
      <c r="D25" s="149">
        <v>4856264.96</v>
      </c>
      <c r="E25" s="36">
        <v>1</v>
      </c>
      <c r="F25" s="149">
        <v>2458.5</v>
      </c>
      <c r="G25" s="36">
        <v>5</v>
      </c>
      <c r="H25" s="149">
        <v>-522933.76000000001</v>
      </c>
      <c r="I25" s="150">
        <v>0</v>
      </c>
      <c r="J25" s="36">
        <v>24</v>
      </c>
      <c r="K25" s="149">
        <v>4335789.7</v>
      </c>
      <c r="L25" s="151">
        <v>0.41010062605940883</v>
      </c>
      <c r="M25" s="151">
        <v>0.4610951008645533</v>
      </c>
    </row>
    <row r="26" spans="1:13" ht="22.5" x14ac:dyDescent="0.2">
      <c r="A26" s="142" t="s">
        <v>78</v>
      </c>
      <c r="B26" s="143" t="s">
        <v>79</v>
      </c>
      <c r="C26" s="39">
        <v>5</v>
      </c>
      <c r="D26" s="144">
        <v>1110698.3</v>
      </c>
      <c r="E26" s="39"/>
      <c r="F26" s="144"/>
      <c r="G26" s="39">
        <v>2</v>
      </c>
      <c r="H26" s="144">
        <v>-270973.74</v>
      </c>
      <c r="I26" s="145">
        <v>0</v>
      </c>
      <c r="J26" s="39">
        <v>7</v>
      </c>
      <c r="K26" s="144">
        <v>839724.56</v>
      </c>
      <c r="L26" s="146">
        <v>7.9425339234848416E-2</v>
      </c>
      <c r="M26" s="146">
        <v>0.13448607108549471</v>
      </c>
    </row>
    <row r="27" spans="1:13" x14ac:dyDescent="0.2">
      <c r="A27" s="147" t="s">
        <v>80</v>
      </c>
      <c r="B27" s="148" t="s">
        <v>81</v>
      </c>
      <c r="C27" s="36">
        <v>7</v>
      </c>
      <c r="D27" s="149">
        <v>2485079.58</v>
      </c>
      <c r="E27" s="36">
        <v>1</v>
      </c>
      <c r="F27" s="149">
        <v>18285.599999999999</v>
      </c>
      <c r="G27" s="36"/>
      <c r="H27" s="149"/>
      <c r="I27" s="150">
        <v>0</v>
      </c>
      <c r="J27" s="36">
        <v>8</v>
      </c>
      <c r="K27" s="149">
        <v>2503365.1800000002</v>
      </c>
      <c r="L27" s="151">
        <v>0.23678077088778657</v>
      </c>
      <c r="M27" s="151">
        <v>0.15369836695485112</v>
      </c>
    </row>
    <row r="28" spans="1:13" x14ac:dyDescent="0.2">
      <c r="A28" s="142" t="s">
        <v>82</v>
      </c>
      <c r="B28" s="143" t="s">
        <v>83</v>
      </c>
      <c r="C28" s="39">
        <v>1142</v>
      </c>
      <c r="D28" s="144">
        <v>103958095.57000002</v>
      </c>
      <c r="E28" s="39">
        <v>17</v>
      </c>
      <c r="F28" s="144">
        <v>198881.91</v>
      </c>
      <c r="G28" s="39">
        <v>425</v>
      </c>
      <c r="H28" s="144">
        <v>-17696173.999999993</v>
      </c>
      <c r="I28" s="145">
        <v>116</v>
      </c>
      <c r="J28" s="39">
        <v>1700</v>
      </c>
      <c r="K28" s="144">
        <v>86460803.4799999</v>
      </c>
      <c r="L28" s="146">
        <v>8.177894245366069</v>
      </c>
      <c r="M28" s="146">
        <v>32.660902977905863</v>
      </c>
    </row>
    <row r="29" spans="1:13" x14ac:dyDescent="0.2">
      <c r="A29" s="147" t="s">
        <v>84</v>
      </c>
      <c r="B29" s="148" t="s">
        <v>85</v>
      </c>
      <c r="C29" s="36">
        <v>3</v>
      </c>
      <c r="D29" s="149">
        <v>546000</v>
      </c>
      <c r="E29" s="36"/>
      <c r="F29" s="149"/>
      <c r="G29" s="36"/>
      <c r="H29" s="149"/>
      <c r="I29" s="150">
        <v>0</v>
      </c>
      <c r="J29" s="36">
        <v>3</v>
      </c>
      <c r="K29" s="149">
        <v>546000</v>
      </c>
      <c r="L29" s="151">
        <v>5.1643404620947651E-2</v>
      </c>
      <c r="M29" s="151">
        <v>5.7636887608069162E-2</v>
      </c>
    </row>
    <row r="30" spans="1:13" ht="22.5" x14ac:dyDescent="0.2">
      <c r="A30" s="142" t="s">
        <v>557</v>
      </c>
      <c r="B30" s="143" t="s">
        <v>558</v>
      </c>
      <c r="C30" s="39">
        <v>3</v>
      </c>
      <c r="D30" s="144">
        <v>1054436</v>
      </c>
      <c r="E30" s="39"/>
      <c r="F30" s="144"/>
      <c r="G30" s="39"/>
      <c r="H30" s="144"/>
      <c r="I30" s="145">
        <v>0</v>
      </c>
      <c r="J30" s="39">
        <v>3</v>
      </c>
      <c r="K30" s="144">
        <v>1054436</v>
      </c>
      <c r="L30" s="146">
        <v>9.9733818671966221E-2</v>
      </c>
      <c r="M30" s="146">
        <v>5.7636887608069162E-2</v>
      </c>
    </row>
    <row r="31" spans="1:13" ht="22.5" x14ac:dyDescent="0.2">
      <c r="A31" s="147" t="s">
        <v>561</v>
      </c>
      <c r="B31" s="148" t="s">
        <v>562</v>
      </c>
      <c r="C31" s="36">
        <v>1</v>
      </c>
      <c r="D31" s="149">
        <v>828000</v>
      </c>
      <c r="E31" s="36"/>
      <c r="F31" s="149"/>
      <c r="G31" s="36"/>
      <c r="H31" s="149"/>
      <c r="I31" s="150">
        <v>0</v>
      </c>
      <c r="J31" s="36">
        <v>1</v>
      </c>
      <c r="K31" s="149">
        <v>828000</v>
      </c>
      <c r="L31" s="151">
        <v>7.8316371842755778E-2</v>
      </c>
      <c r="M31" s="151">
        <v>1.921229586935639E-2</v>
      </c>
    </row>
    <row r="32" spans="1:13" x14ac:dyDescent="0.2">
      <c r="A32" s="142" t="s">
        <v>86</v>
      </c>
      <c r="B32" s="143" t="s">
        <v>87</v>
      </c>
      <c r="C32" s="39">
        <v>32</v>
      </c>
      <c r="D32" s="144">
        <v>11780267.67</v>
      </c>
      <c r="E32" s="39"/>
      <c r="F32" s="144"/>
      <c r="G32" s="39"/>
      <c r="H32" s="144"/>
      <c r="I32" s="145">
        <v>1</v>
      </c>
      <c r="J32" s="39">
        <v>33</v>
      </c>
      <c r="K32" s="144">
        <v>11780267.67</v>
      </c>
      <c r="L32" s="146">
        <v>1.114236501510766</v>
      </c>
      <c r="M32" s="146">
        <v>0.63400576368876083</v>
      </c>
    </row>
    <row r="33" spans="1:13" ht="22.5" x14ac:dyDescent="0.2">
      <c r="A33" s="147" t="s">
        <v>88</v>
      </c>
      <c r="B33" s="148" t="s">
        <v>89</v>
      </c>
      <c r="C33" s="36">
        <v>6</v>
      </c>
      <c r="D33" s="149">
        <v>1822409.96</v>
      </c>
      <c r="E33" s="36"/>
      <c r="F33" s="149"/>
      <c r="G33" s="36"/>
      <c r="H33" s="149"/>
      <c r="I33" s="150">
        <v>0</v>
      </c>
      <c r="J33" s="36">
        <v>6</v>
      </c>
      <c r="K33" s="149">
        <v>1822409.96</v>
      </c>
      <c r="L33" s="151">
        <v>0.1723726281126832</v>
      </c>
      <c r="M33" s="151">
        <v>0.11527377521613832</v>
      </c>
    </row>
    <row r="34" spans="1:13" x14ac:dyDescent="0.2">
      <c r="A34" s="142" t="s">
        <v>90</v>
      </c>
      <c r="B34" s="143" t="s">
        <v>91</v>
      </c>
      <c r="C34" s="39">
        <v>2</v>
      </c>
      <c r="D34" s="144">
        <v>200900</v>
      </c>
      <c r="E34" s="39"/>
      <c r="F34" s="144"/>
      <c r="G34" s="39"/>
      <c r="H34" s="144"/>
      <c r="I34" s="145">
        <v>0</v>
      </c>
      <c r="J34" s="39">
        <v>2</v>
      </c>
      <c r="K34" s="144">
        <v>200900</v>
      </c>
      <c r="L34" s="146">
        <v>1.9002124520784584E-2</v>
      </c>
      <c r="M34" s="146">
        <v>3.8424591738712779E-2</v>
      </c>
    </row>
    <row r="35" spans="1:13" x14ac:dyDescent="0.2">
      <c r="A35" s="147" t="s">
        <v>92</v>
      </c>
      <c r="B35" s="148" t="s">
        <v>93</v>
      </c>
      <c r="C35" s="36">
        <v>5</v>
      </c>
      <c r="D35" s="149">
        <v>845236.8</v>
      </c>
      <c r="E35" s="36"/>
      <c r="F35" s="149"/>
      <c r="G35" s="36"/>
      <c r="H35" s="149"/>
      <c r="I35" s="150">
        <v>1</v>
      </c>
      <c r="J35" s="36">
        <v>6</v>
      </c>
      <c r="K35" s="149">
        <v>845236.8</v>
      </c>
      <c r="L35" s="151">
        <v>7.9946714400943239E-2</v>
      </c>
      <c r="M35" s="151">
        <v>0.11527377521613832</v>
      </c>
    </row>
    <row r="36" spans="1:13" x14ac:dyDescent="0.2">
      <c r="A36" s="142" t="s">
        <v>94</v>
      </c>
      <c r="B36" s="143" t="s">
        <v>95</v>
      </c>
      <c r="C36" s="39">
        <v>6</v>
      </c>
      <c r="D36" s="144">
        <v>552460</v>
      </c>
      <c r="E36" s="39"/>
      <c r="F36" s="144"/>
      <c r="G36" s="39"/>
      <c r="H36" s="144"/>
      <c r="I36" s="145">
        <v>1</v>
      </c>
      <c r="J36" s="39">
        <v>7</v>
      </c>
      <c r="K36" s="144">
        <v>552460</v>
      </c>
      <c r="L36" s="146">
        <v>5.2254423657305385E-2</v>
      </c>
      <c r="M36" s="146">
        <v>0.13448607108549471</v>
      </c>
    </row>
    <row r="37" spans="1:13" x14ac:dyDescent="0.2">
      <c r="A37" s="147" t="s">
        <v>96</v>
      </c>
      <c r="B37" s="148" t="s">
        <v>97</v>
      </c>
      <c r="C37" s="36">
        <v>1</v>
      </c>
      <c r="D37" s="149">
        <v>245011.14</v>
      </c>
      <c r="E37" s="36"/>
      <c r="F37" s="149"/>
      <c r="G37" s="36"/>
      <c r="H37" s="149"/>
      <c r="I37" s="150">
        <v>0</v>
      </c>
      <c r="J37" s="36">
        <v>1</v>
      </c>
      <c r="K37" s="149">
        <v>245011.14</v>
      </c>
      <c r="L37" s="151">
        <v>2.3174376263112917E-2</v>
      </c>
      <c r="M37" s="151">
        <v>1.921229586935639E-2</v>
      </c>
    </row>
    <row r="38" spans="1:13" x14ac:dyDescent="0.2">
      <c r="A38" s="142" t="s">
        <v>579</v>
      </c>
      <c r="B38" s="143" t="s">
        <v>580</v>
      </c>
      <c r="C38" s="39">
        <v>1</v>
      </c>
      <c r="D38" s="144">
        <v>49980</v>
      </c>
      <c r="E38" s="39"/>
      <c r="F38" s="144"/>
      <c r="G38" s="39"/>
      <c r="H38" s="144"/>
      <c r="I38" s="145">
        <v>0</v>
      </c>
      <c r="J38" s="39">
        <v>1</v>
      </c>
      <c r="K38" s="144">
        <v>49980</v>
      </c>
      <c r="L38" s="146">
        <v>4.7273578076098234E-3</v>
      </c>
      <c r="M38" s="146">
        <v>1.921229586935639E-2</v>
      </c>
    </row>
    <row r="39" spans="1:13" ht="22.5" x14ac:dyDescent="0.2">
      <c r="A39" s="147" t="s">
        <v>387</v>
      </c>
      <c r="B39" s="148" t="s">
        <v>388</v>
      </c>
      <c r="C39" s="36">
        <v>1</v>
      </c>
      <c r="D39" s="149">
        <v>16830</v>
      </c>
      <c r="E39" s="36"/>
      <c r="F39" s="149"/>
      <c r="G39" s="36"/>
      <c r="H39" s="149"/>
      <c r="I39" s="150">
        <v>0</v>
      </c>
      <c r="J39" s="36">
        <v>1</v>
      </c>
      <c r="K39" s="149">
        <v>16830</v>
      </c>
      <c r="L39" s="151">
        <v>1.5918653841951447E-3</v>
      </c>
      <c r="M39" s="151">
        <v>1.921229586935639E-2</v>
      </c>
    </row>
    <row r="40" spans="1:13" ht="23.25" customHeight="1" x14ac:dyDescent="0.2">
      <c r="A40" s="142" t="s">
        <v>98</v>
      </c>
      <c r="B40" s="143" t="s">
        <v>99</v>
      </c>
      <c r="C40" s="39">
        <v>1</v>
      </c>
      <c r="D40" s="144">
        <v>432450</v>
      </c>
      <c r="E40" s="39"/>
      <c r="F40" s="144"/>
      <c r="G40" s="39"/>
      <c r="H40" s="144"/>
      <c r="I40" s="145">
        <v>0</v>
      </c>
      <c r="J40" s="39">
        <v>1</v>
      </c>
      <c r="K40" s="144">
        <v>432450</v>
      </c>
      <c r="L40" s="146">
        <v>4.0903278989613205E-2</v>
      </c>
      <c r="M40" s="146">
        <v>1.921229586935639E-2</v>
      </c>
    </row>
    <row r="41" spans="1:13" x14ac:dyDescent="0.2">
      <c r="A41" s="147" t="s">
        <v>100</v>
      </c>
      <c r="B41" s="148" t="s">
        <v>101</v>
      </c>
      <c r="C41" s="36">
        <v>1</v>
      </c>
      <c r="D41" s="149">
        <v>298920</v>
      </c>
      <c r="E41" s="36"/>
      <c r="F41" s="149"/>
      <c r="G41" s="36"/>
      <c r="H41" s="149"/>
      <c r="I41" s="150">
        <v>0</v>
      </c>
      <c r="J41" s="36">
        <v>1</v>
      </c>
      <c r="K41" s="149">
        <v>298920</v>
      </c>
      <c r="L41" s="151">
        <v>2.8273345255116614E-2</v>
      </c>
      <c r="M41" s="151">
        <v>1.921229586935639E-2</v>
      </c>
    </row>
    <row r="42" spans="1:13" x14ac:dyDescent="0.2">
      <c r="A42" s="142" t="s">
        <v>573</v>
      </c>
      <c r="B42" s="143" t="s">
        <v>574</v>
      </c>
      <c r="C42" s="39">
        <v>4</v>
      </c>
      <c r="D42" s="144">
        <v>431420</v>
      </c>
      <c r="E42" s="39"/>
      <c r="F42" s="144"/>
      <c r="G42" s="39">
        <v>2</v>
      </c>
      <c r="H42" s="144">
        <v>-107790</v>
      </c>
      <c r="I42" s="145">
        <v>0</v>
      </c>
      <c r="J42" s="39">
        <v>6</v>
      </c>
      <c r="K42" s="144">
        <v>323630</v>
      </c>
      <c r="L42" s="146">
        <v>3.0610540361680014E-2</v>
      </c>
      <c r="M42" s="146">
        <v>0.11527377521613832</v>
      </c>
    </row>
    <row r="43" spans="1:13" x14ac:dyDescent="0.2">
      <c r="A43" s="147" t="s">
        <v>102</v>
      </c>
      <c r="B43" s="148" t="s">
        <v>103</v>
      </c>
      <c r="C43" s="36">
        <v>7</v>
      </c>
      <c r="D43" s="149">
        <v>668408.96</v>
      </c>
      <c r="E43" s="36"/>
      <c r="F43" s="149"/>
      <c r="G43" s="36"/>
      <c r="H43" s="149"/>
      <c r="I43" s="150">
        <v>0</v>
      </c>
      <c r="J43" s="36">
        <v>7</v>
      </c>
      <c r="K43" s="149">
        <v>668408.96</v>
      </c>
      <c r="L43" s="151">
        <v>6.3221454896605883E-2</v>
      </c>
      <c r="M43" s="151">
        <v>0.13448607108549471</v>
      </c>
    </row>
    <row r="44" spans="1:13" ht="22.5" x14ac:dyDescent="0.2">
      <c r="A44" s="142" t="s">
        <v>563</v>
      </c>
      <c r="B44" s="143" t="s">
        <v>564</v>
      </c>
      <c r="C44" s="39">
        <v>6</v>
      </c>
      <c r="D44" s="144">
        <v>1272983</v>
      </c>
      <c r="E44" s="39"/>
      <c r="F44" s="144"/>
      <c r="G44" s="39"/>
      <c r="H44" s="144"/>
      <c r="I44" s="145">
        <v>0</v>
      </c>
      <c r="J44" s="39">
        <v>6</v>
      </c>
      <c r="K44" s="144">
        <v>1272983</v>
      </c>
      <c r="L44" s="146">
        <v>0.12040508451389707</v>
      </c>
      <c r="M44" s="146">
        <v>0.11527377521613832</v>
      </c>
    </row>
    <row r="45" spans="1:13" ht="33.75" x14ac:dyDescent="0.2">
      <c r="A45" s="147" t="s">
        <v>104</v>
      </c>
      <c r="B45" s="148" t="s">
        <v>105</v>
      </c>
      <c r="C45" s="36">
        <v>4</v>
      </c>
      <c r="D45" s="149">
        <v>300444.88</v>
      </c>
      <c r="E45" s="36"/>
      <c r="F45" s="149"/>
      <c r="G45" s="36"/>
      <c r="H45" s="149"/>
      <c r="I45" s="150">
        <v>0</v>
      </c>
      <c r="J45" s="36">
        <v>4</v>
      </c>
      <c r="K45" s="149">
        <v>300444.88</v>
      </c>
      <c r="L45" s="151">
        <v>2.8417576014893888E-2</v>
      </c>
      <c r="M45" s="151">
        <v>7.6849183477425559E-2</v>
      </c>
    </row>
    <row r="46" spans="1:13" ht="33.75" x14ac:dyDescent="0.2">
      <c r="A46" s="142" t="s">
        <v>106</v>
      </c>
      <c r="B46" s="143" t="s">
        <v>107</v>
      </c>
      <c r="C46" s="39">
        <v>3</v>
      </c>
      <c r="D46" s="144">
        <v>850085.66</v>
      </c>
      <c r="E46" s="39">
        <v>1</v>
      </c>
      <c r="F46" s="144">
        <v>964.02</v>
      </c>
      <c r="G46" s="39"/>
      <c r="H46" s="144"/>
      <c r="I46" s="145">
        <v>0</v>
      </c>
      <c r="J46" s="39">
        <v>4</v>
      </c>
      <c r="K46" s="144">
        <v>851049.68</v>
      </c>
      <c r="L46" s="146">
        <v>8.0496525598476226E-2</v>
      </c>
      <c r="M46" s="146">
        <v>7.6849183477425559E-2</v>
      </c>
    </row>
    <row r="47" spans="1:13" x14ac:dyDescent="0.2">
      <c r="A47" s="147" t="s">
        <v>108</v>
      </c>
      <c r="B47" s="148" t="s">
        <v>109</v>
      </c>
      <c r="C47" s="36">
        <v>3</v>
      </c>
      <c r="D47" s="149">
        <v>806447.09</v>
      </c>
      <c r="E47" s="36"/>
      <c r="F47" s="149"/>
      <c r="G47" s="36"/>
      <c r="H47" s="149"/>
      <c r="I47" s="150">
        <v>0</v>
      </c>
      <c r="J47" s="36">
        <v>3</v>
      </c>
      <c r="K47" s="149">
        <v>806447.09</v>
      </c>
      <c r="L47" s="151">
        <v>7.6277790062739534E-2</v>
      </c>
      <c r="M47" s="151">
        <v>5.7636887608069162E-2</v>
      </c>
    </row>
    <row r="48" spans="1:13" x14ac:dyDescent="0.2">
      <c r="A48" s="142" t="s">
        <v>581</v>
      </c>
      <c r="B48" s="143" t="s">
        <v>582</v>
      </c>
      <c r="C48" s="39">
        <v>2</v>
      </c>
      <c r="D48" s="144">
        <v>160320</v>
      </c>
      <c r="E48" s="39"/>
      <c r="F48" s="144"/>
      <c r="G48" s="39"/>
      <c r="H48" s="144"/>
      <c r="I48" s="145">
        <v>0</v>
      </c>
      <c r="J48" s="39">
        <v>2</v>
      </c>
      <c r="K48" s="144">
        <v>160320</v>
      </c>
      <c r="L48" s="146">
        <v>1.5163865620568364E-2</v>
      </c>
      <c r="M48" s="146">
        <v>3.8424591738712779E-2</v>
      </c>
    </row>
    <row r="49" spans="1:13" x14ac:dyDescent="0.2">
      <c r="A49" s="147" t="s">
        <v>110</v>
      </c>
      <c r="B49" s="148" t="s">
        <v>111</v>
      </c>
      <c r="C49" s="36">
        <v>17</v>
      </c>
      <c r="D49" s="149">
        <v>6533289.5600000005</v>
      </c>
      <c r="E49" s="36">
        <v>3</v>
      </c>
      <c r="F49" s="149">
        <v>296271</v>
      </c>
      <c r="G49" s="36"/>
      <c r="H49" s="149"/>
      <c r="I49" s="150">
        <v>0</v>
      </c>
      <c r="J49" s="36">
        <v>20</v>
      </c>
      <c r="K49" s="149">
        <v>6829560.5600000005</v>
      </c>
      <c r="L49" s="151">
        <v>0.64597391828451611</v>
      </c>
      <c r="M49" s="151">
        <v>0.38424591738712777</v>
      </c>
    </row>
    <row r="50" spans="1:13" ht="28.5" customHeight="1" x14ac:dyDescent="0.2">
      <c r="A50" s="142" t="s">
        <v>112</v>
      </c>
      <c r="B50" s="143" t="s">
        <v>113</v>
      </c>
      <c r="C50" s="39">
        <v>4</v>
      </c>
      <c r="D50" s="144">
        <v>1397999.6</v>
      </c>
      <c r="E50" s="39"/>
      <c r="F50" s="144"/>
      <c r="G50" s="39"/>
      <c r="H50" s="144"/>
      <c r="I50" s="145">
        <v>0</v>
      </c>
      <c r="J50" s="39">
        <v>4</v>
      </c>
      <c r="K50" s="144">
        <v>1397999.6</v>
      </c>
      <c r="L50" s="146">
        <v>0.1322297783932655</v>
      </c>
      <c r="M50" s="146">
        <v>7.6849183477425559E-2</v>
      </c>
    </row>
    <row r="51" spans="1:13" x14ac:dyDescent="0.2">
      <c r="A51" s="147" t="s">
        <v>114</v>
      </c>
      <c r="B51" s="148" t="s">
        <v>115</v>
      </c>
      <c r="C51" s="36">
        <v>9</v>
      </c>
      <c r="D51" s="149">
        <v>2182411.46</v>
      </c>
      <c r="E51" s="36"/>
      <c r="F51" s="149"/>
      <c r="G51" s="36">
        <v>1</v>
      </c>
      <c r="H51" s="149">
        <v>-85668.5</v>
      </c>
      <c r="I51" s="150">
        <v>0</v>
      </c>
      <c r="J51" s="36">
        <v>10</v>
      </c>
      <c r="K51" s="149">
        <v>2096742.96</v>
      </c>
      <c r="L51" s="151">
        <v>0.19832041221502464</v>
      </c>
      <c r="M51" s="151">
        <v>0.19212295869356388</v>
      </c>
    </row>
    <row r="52" spans="1:13" x14ac:dyDescent="0.2">
      <c r="A52" s="142" t="s">
        <v>583</v>
      </c>
      <c r="B52" s="143" t="s">
        <v>584</v>
      </c>
      <c r="C52" s="39">
        <v>1</v>
      </c>
      <c r="D52" s="144">
        <v>406800</v>
      </c>
      <c r="E52" s="39"/>
      <c r="F52" s="144"/>
      <c r="G52" s="39"/>
      <c r="H52" s="144"/>
      <c r="I52" s="145">
        <v>0</v>
      </c>
      <c r="J52" s="39">
        <v>1</v>
      </c>
      <c r="K52" s="144">
        <v>406800</v>
      </c>
      <c r="L52" s="146">
        <v>3.8477173992310446E-2</v>
      </c>
      <c r="M52" s="146">
        <v>1.921229586935639E-2</v>
      </c>
    </row>
    <row r="53" spans="1:13" ht="22.5" x14ac:dyDescent="0.2">
      <c r="A53" s="147" t="s">
        <v>116</v>
      </c>
      <c r="B53" s="148" t="s">
        <v>117</v>
      </c>
      <c r="C53" s="36">
        <v>4</v>
      </c>
      <c r="D53" s="149">
        <v>339592.64</v>
      </c>
      <c r="E53" s="36"/>
      <c r="F53" s="149"/>
      <c r="G53" s="36"/>
      <c r="H53" s="149"/>
      <c r="I53" s="150">
        <v>0</v>
      </c>
      <c r="J53" s="36">
        <v>4</v>
      </c>
      <c r="K53" s="149">
        <v>339592.64</v>
      </c>
      <c r="L53" s="151">
        <v>3.2120366508820171E-2</v>
      </c>
      <c r="M53" s="151">
        <v>7.6849183477425559E-2</v>
      </c>
    </row>
    <row r="54" spans="1:13" ht="33.75" x14ac:dyDescent="0.2">
      <c r="A54" s="142" t="s">
        <v>630</v>
      </c>
      <c r="B54" s="143" t="s">
        <v>631</v>
      </c>
      <c r="C54" s="39">
        <v>4</v>
      </c>
      <c r="D54" s="144">
        <v>195066</v>
      </c>
      <c r="E54" s="39"/>
      <c r="F54" s="144"/>
      <c r="G54" s="39"/>
      <c r="H54" s="144"/>
      <c r="I54" s="145">
        <v>0</v>
      </c>
      <c r="J54" s="39">
        <v>4</v>
      </c>
      <c r="K54" s="144">
        <v>195066</v>
      </c>
      <c r="L54" s="146">
        <v>1.8450315688259659E-2</v>
      </c>
      <c r="M54" s="146">
        <v>7.6849183477425559E-2</v>
      </c>
    </row>
    <row r="55" spans="1:13" ht="33.75" x14ac:dyDescent="0.2">
      <c r="A55" s="147" t="s">
        <v>118</v>
      </c>
      <c r="B55" s="148" t="s">
        <v>119</v>
      </c>
      <c r="C55" s="36">
        <v>52</v>
      </c>
      <c r="D55" s="149">
        <v>8438073.0300000012</v>
      </c>
      <c r="E55" s="36"/>
      <c r="F55" s="149"/>
      <c r="G55" s="36"/>
      <c r="H55" s="149"/>
      <c r="I55" s="150">
        <v>0</v>
      </c>
      <c r="J55" s="36">
        <v>52</v>
      </c>
      <c r="K55" s="149">
        <v>8438073.0300000012</v>
      </c>
      <c r="L55" s="151">
        <v>0.79811505441281283</v>
      </c>
      <c r="M55" s="151">
        <v>0.99903938520653213</v>
      </c>
    </row>
    <row r="56" spans="1:13" x14ac:dyDescent="0.2">
      <c r="A56" s="142" t="s">
        <v>120</v>
      </c>
      <c r="B56" s="143" t="s">
        <v>121</v>
      </c>
      <c r="C56" s="39">
        <v>125</v>
      </c>
      <c r="D56" s="144">
        <v>19482556.090000004</v>
      </c>
      <c r="E56" s="39">
        <v>1</v>
      </c>
      <c r="F56" s="144">
        <v>69580.679999999993</v>
      </c>
      <c r="G56" s="39">
        <v>1</v>
      </c>
      <c r="H56" s="144">
        <v>-227916</v>
      </c>
      <c r="I56" s="145">
        <v>0</v>
      </c>
      <c r="J56" s="39">
        <v>127</v>
      </c>
      <c r="K56" s="144">
        <v>19324220.770000003</v>
      </c>
      <c r="L56" s="146">
        <v>1.8277812311531698</v>
      </c>
      <c r="M56" s="146">
        <v>2.4399615754082613</v>
      </c>
    </row>
    <row r="57" spans="1:13" ht="22.5" x14ac:dyDescent="0.2">
      <c r="A57" s="147" t="s">
        <v>585</v>
      </c>
      <c r="B57" s="148" t="s">
        <v>586</v>
      </c>
      <c r="C57" s="36">
        <v>6</v>
      </c>
      <c r="D57" s="149">
        <v>248138.28999999998</v>
      </c>
      <c r="E57" s="36"/>
      <c r="F57" s="149"/>
      <c r="G57" s="36"/>
      <c r="H57" s="149"/>
      <c r="I57" s="150">
        <v>0</v>
      </c>
      <c r="J57" s="36">
        <v>6</v>
      </c>
      <c r="K57" s="149">
        <v>248138.28999999998</v>
      </c>
      <c r="L57" s="151">
        <v>2.3470157715055031E-2</v>
      </c>
      <c r="M57" s="151">
        <v>0.11527377521613832</v>
      </c>
    </row>
    <row r="58" spans="1:13" ht="23.25" customHeight="1" x14ac:dyDescent="0.2">
      <c r="A58" s="142" t="s">
        <v>122</v>
      </c>
      <c r="B58" s="143" t="s">
        <v>123</v>
      </c>
      <c r="C58" s="39">
        <v>5</v>
      </c>
      <c r="D58" s="144">
        <v>1260282.3999999999</v>
      </c>
      <c r="E58" s="39"/>
      <c r="F58" s="144"/>
      <c r="G58" s="39">
        <v>1</v>
      </c>
      <c r="H58" s="144">
        <v>-6600</v>
      </c>
      <c r="I58" s="145">
        <v>0</v>
      </c>
      <c r="J58" s="39">
        <v>6</v>
      </c>
      <c r="K58" s="144">
        <v>1253682.3999999999</v>
      </c>
      <c r="L58" s="146">
        <v>0.11857953745304163</v>
      </c>
      <c r="M58" s="146">
        <v>0.11527377521613832</v>
      </c>
    </row>
    <row r="59" spans="1:13" ht="22.5" x14ac:dyDescent="0.2">
      <c r="A59" s="147" t="s">
        <v>316</v>
      </c>
      <c r="B59" s="148" t="s">
        <v>317</v>
      </c>
      <c r="C59" s="36">
        <v>6</v>
      </c>
      <c r="D59" s="149">
        <v>709973.8</v>
      </c>
      <c r="E59" s="36"/>
      <c r="F59" s="149"/>
      <c r="G59" s="36"/>
      <c r="H59" s="149"/>
      <c r="I59" s="150">
        <v>0</v>
      </c>
      <c r="J59" s="36">
        <v>6</v>
      </c>
      <c r="K59" s="149">
        <v>709973.8</v>
      </c>
      <c r="L59" s="151">
        <v>6.7152864878519708E-2</v>
      </c>
      <c r="M59" s="151">
        <v>0.11527377521613832</v>
      </c>
    </row>
    <row r="60" spans="1:13" x14ac:dyDescent="0.2">
      <c r="A60" s="142" t="s">
        <v>318</v>
      </c>
      <c r="B60" s="143" t="s">
        <v>319</v>
      </c>
      <c r="C60" s="39">
        <v>5</v>
      </c>
      <c r="D60" s="144">
        <v>435196.4</v>
      </c>
      <c r="E60" s="39"/>
      <c r="F60" s="144"/>
      <c r="G60" s="39"/>
      <c r="H60" s="144"/>
      <c r="I60" s="145">
        <v>0</v>
      </c>
      <c r="J60" s="39">
        <v>5</v>
      </c>
      <c r="K60" s="144">
        <v>435196.4</v>
      </c>
      <c r="L60" s="146">
        <v>4.1163047206556377E-2</v>
      </c>
      <c r="M60" s="146">
        <v>9.6061479346781942E-2</v>
      </c>
    </row>
    <row r="61" spans="1:13" ht="22.5" x14ac:dyDescent="0.2">
      <c r="A61" s="147" t="s">
        <v>124</v>
      </c>
      <c r="B61" s="148" t="s">
        <v>125</v>
      </c>
      <c r="C61" s="36">
        <v>5</v>
      </c>
      <c r="D61" s="149">
        <v>668213.89</v>
      </c>
      <c r="E61" s="36"/>
      <c r="F61" s="149"/>
      <c r="G61" s="36">
        <v>1</v>
      </c>
      <c r="H61" s="149">
        <v>-88380</v>
      </c>
      <c r="I61" s="150">
        <v>0</v>
      </c>
      <c r="J61" s="36">
        <v>6</v>
      </c>
      <c r="K61" s="149">
        <v>579833.89</v>
      </c>
      <c r="L61" s="151">
        <v>5.4843582773274821E-2</v>
      </c>
      <c r="M61" s="151">
        <v>0.11527377521613832</v>
      </c>
    </row>
    <row r="62" spans="1:13" ht="25.5" customHeight="1" x14ac:dyDescent="0.2">
      <c r="A62" s="142" t="s">
        <v>126</v>
      </c>
      <c r="B62" s="143" t="s">
        <v>127</v>
      </c>
      <c r="C62" s="39">
        <v>16</v>
      </c>
      <c r="D62" s="144">
        <v>1830918.97</v>
      </c>
      <c r="E62" s="39"/>
      <c r="F62" s="144"/>
      <c r="G62" s="39"/>
      <c r="H62" s="144"/>
      <c r="I62" s="145">
        <v>0</v>
      </c>
      <c r="J62" s="39">
        <v>16</v>
      </c>
      <c r="K62" s="144">
        <v>1830918.97</v>
      </c>
      <c r="L62" s="146">
        <v>0.17317745273970461</v>
      </c>
      <c r="M62" s="146">
        <v>0.30739673390970224</v>
      </c>
    </row>
    <row r="63" spans="1:13" x14ac:dyDescent="0.2">
      <c r="A63" s="147" t="s">
        <v>128</v>
      </c>
      <c r="B63" s="148" t="s">
        <v>129</v>
      </c>
      <c r="C63" s="36">
        <v>15</v>
      </c>
      <c r="D63" s="149">
        <v>2521961.6500000004</v>
      </c>
      <c r="E63" s="36"/>
      <c r="F63" s="149"/>
      <c r="G63" s="36"/>
      <c r="H63" s="149"/>
      <c r="I63" s="150">
        <v>0</v>
      </c>
      <c r="J63" s="36">
        <v>15</v>
      </c>
      <c r="K63" s="149">
        <v>2521961.6500000004</v>
      </c>
      <c r="L63" s="151">
        <v>0.2385397178195289</v>
      </c>
      <c r="M63" s="151">
        <v>0.28818443804034583</v>
      </c>
    </row>
    <row r="64" spans="1:13" ht="22.5" x14ac:dyDescent="0.2">
      <c r="A64" s="142" t="s">
        <v>130</v>
      </c>
      <c r="B64" s="143" t="s">
        <v>131</v>
      </c>
      <c r="C64" s="39">
        <v>1</v>
      </c>
      <c r="D64" s="144">
        <v>438000</v>
      </c>
      <c r="E64" s="39"/>
      <c r="F64" s="144"/>
      <c r="G64" s="39"/>
      <c r="H64" s="144"/>
      <c r="I64" s="145">
        <v>0</v>
      </c>
      <c r="J64" s="39">
        <v>1</v>
      </c>
      <c r="K64" s="144">
        <v>438000</v>
      </c>
      <c r="L64" s="146">
        <v>4.1428225684936031E-2</v>
      </c>
      <c r="M64" s="146">
        <v>1.921229586935639E-2</v>
      </c>
    </row>
    <row r="65" spans="1:13" ht="22.5" x14ac:dyDescent="0.2">
      <c r="A65" s="147" t="s">
        <v>132</v>
      </c>
      <c r="B65" s="148" t="s">
        <v>133</v>
      </c>
      <c r="C65" s="36">
        <v>1</v>
      </c>
      <c r="D65" s="149">
        <v>280500</v>
      </c>
      <c r="E65" s="36"/>
      <c r="F65" s="149"/>
      <c r="G65" s="36"/>
      <c r="H65" s="149"/>
      <c r="I65" s="150">
        <v>0</v>
      </c>
      <c r="J65" s="36">
        <v>1</v>
      </c>
      <c r="K65" s="149">
        <v>280500</v>
      </c>
      <c r="L65" s="151">
        <v>2.6531089736585745E-2</v>
      </c>
      <c r="M65" s="151">
        <v>1.921229586935639E-2</v>
      </c>
    </row>
    <row r="66" spans="1:13" ht="33.75" x14ac:dyDescent="0.2">
      <c r="A66" s="142" t="s">
        <v>134</v>
      </c>
      <c r="B66" s="143" t="s">
        <v>135</v>
      </c>
      <c r="C66" s="39">
        <v>12</v>
      </c>
      <c r="D66" s="144">
        <v>3580506.6</v>
      </c>
      <c r="E66" s="39"/>
      <c r="F66" s="144"/>
      <c r="G66" s="39"/>
      <c r="H66" s="144"/>
      <c r="I66" s="145">
        <v>1</v>
      </c>
      <c r="J66" s="39">
        <v>13</v>
      </c>
      <c r="K66" s="144">
        <v>3580506.6</v>
      </c>
      <c r="L66" s="146">
        <v>0.33866218148676475</v>
      </c>
      <c r="M66" s="146">
        <v>0.24975984630163303</v>
      </c>
    </row>
    <row r="67" spans="1:13" x14ac:dyDescent="0.2">
      <c r="A67" s="147" t="s">
        <v>510</v>
      </c>
      <c r="B67" s="148" t="s">
        <v>511</v>
      </c>
      <c r="C67" s="36">
        <v>3</v>
      </c>
      <c r="D67" s="149">
        <v>529287.6</v>
      </c>
      <c r="E67" s="36"/>
      <c r="F67" s="149"/>
      <c r="G67" s="36"/>
      <c r="H67" s="149"/>
      <c r="I67" s="150">
        <v>0</v>
      </c>
      <c r="J67" s="36">
        <v>3</v>
      </c>
      <c r="K67" s="149">
        <v>529287.6</v>
      </c>
      <c r="L67" s="151">
        <v>5.0062662431593942E-2</v>
      </c>
      <c r="M67" s="151">
        <v>5.7636887608069162E-2</v>
      </c>
    </row>
    <row r="68" spans="1:13" x14ac:dyDescent="0.2">
      <c r="A68" s="142" t="s">
        <v>136</v>
      </c>
      <c r="B68" s="143" t="s">
        <v>137</v>
      </c>
      <c r="C68" s="39">
        <v>3</v>
      </c>
      <c r="D68" s="144">
        <v>511104</v>
      </c>
      <c r="E68" s="39"/>
      <c r="F68" s="144"/>
      <c r="G68" s="39"/>
      <c r="H68" s="144"/>
      <c r="I68" s="145">
        <v>0</v>
      </c>
      <c r="J68" s="39">
        <v>3</v>
      </c>
      <c r="K68" s="144">
        <v>511104</v>
      </c>
      <c r="L68" s="146">
        <v>4.8342766804734115E-2</v>
      </c>
      <c r="M68" s="146">
        <v>5.7636887608069162E-2</v>
      </c>
    </row>
    <row r="69" spans="1:13" ht="24.75" customHeight="1" x14ac:dyDescent="0.2">
      <c r="A69" s="147" t="s">
        <v>355</v>
      </c>
      <c r="B69" s="148" t="s">
        <v>356</v>
      </c>
      <c r="C69" s="36">
        <v>10</v>
      </c>
      <c r="D69" s="149">
        <v>670075.64999999991</v>
      </c>
      <c r="E69" s="36"/>
      <c r="F69" s="149"/>
      <c r="G69" s="36"/>
      <c r="H69" s="149"/>
      <c r="I69" s="150">
        <v>0</v>
      </c>
      <c r="J69" s="36">
        <v>10</v>
      </c>
      <c r="K69" s="149">
        <v>670075.64999999991</v>
      </c>
      <c r="L69" s="151">
        <v>6.3379098753836072E-2</v>
      </c>
      <c r="M69" s="151">
        <v>0.19212295869356388</v>
      </c>
    </row>
    <row r="70" spans="1:13" ht="22.5" customHeight="1" x14ac:dyDescent="0.2">
      <c r="A70" s="142" t="s">
        <v>138</v>
      </c>
      <c r="B70" s="143" t="s">
        <v>139</v>
      </c>
      <c r="C70" s="39">
        <v>199</v>
      </c>
      <c r="D70" s="144">
        <v>25026846.379999995</v>
      </c>
      <c r="E70" s="39">
        <v>3</v>
      </c>
      <c r="F70" s="144">
        <v>40520.6</v>
      </c>
      <c r="G70" s="39"/>
      <c r="H70" s="144"/>
      <c r="I70" s="145">
        <v>3</v>
      </c>
      <c r="J70" s="39">
        <v>205</v>
      </c>
      <c r="K70" s="144">
        <v>25067366.979999997</v>
      </c>
      <c r="L70" s="146">
        <v>2.3709966588460114</v>
      </c>
      <c r="M70" s="146">
        <v>3.9385206532180597</v>
      </c>
    </row>
    <row r="71" spans="1:13" x14ac:dyDescent="0.2">
      <c r="A71" s="147" t="s">
        <v>140</v>
      </c>
      <c r="B71" s="148" t="s">
        <v>141</v>
      </c>
      <c r="C71" s="36">
        <v>201</v>
      </c>
      <c r="D71" s="149">
        <v>16207010.320000004</v>
      </c>
      <c r="E71" s="36">
        <v>4</v>
      </c>
      <c r="F71" s="149">
        <v>55508.84</v>
      </c>
      <c r="G71" s="36">
        <v>1</v>
      </c>
      <c r="H71" s="149">
        <v>-6486.11</v>
      </c>
      <c r="I71" s="150">
        <v>0</v>
      </c>
      <c r="J71" s="36">
        <v>206</v>
      </c>
      <c r="K71" s="149">
        <v>16256033.050000004</v>
      </c>
      <c r="L71" s="151">
        <v>1.5375767258839705</v>
      </c>
      <c r="M71" s="151">
        <v>3.9577329490874158</v>
      </c>
    </row>
    <row r="72" spans="1:13" x14ac:dyDescent="0.2">
      <c r="A72" s="142" t="s">
        <v>142</v>
      </c>
      <c r="B72" s="143" t="s">
        <v>143</v>
      </c>
      <c r="C72" s="39">
        <v>14</v>
      </c>
      <c r="D72" s="144">
        <v>2050378.73</v>
      </c>
      <c r="E72" s="39"/>
      <c r="F72" s="144"/>
      <c r="G72" s="39"/>
      <c r="H72" s="144"/>
      <c r="I72" s="145">
        <v>0</v>
      </c>
      <c r="J72" s="39">
        <v>14</v>
      </c>
      <c r="K72" s="144">
        <v>2050378.73</v>
      </c>
      <c r="L72" s="146">
        <v>0.19393505197724317</v>
      </c>
      <c r="M72" s="146">
        <v>0.26897214217098941</v>
      </c>
    </row>
    <row r="73" spans="1:13" ht="22.5" x14ac:dyDescent="0.2">
      <c r="A73" s="147" t="s">
        <v>144</v>
      </c>
      <c r="B73" s="148" t="s">
        <v>145</v>
      </c>
      <c r="C73" s="36">
        <v>1</v>
      </c>
      <c r="D73" s="149">
        <v>349000</v>
      </c>
      <c r="E73" s="36"/>
      <c r="F73" s="149"/>
      <c r="G73" s="36"/>
      <c r="H73" s="149"/>
      <c r="I73" s="150">
        <v>0</v>
      </c>
      <c r="J73" s="36">
        <v>1</v>
      </c>
      <c r="K73" s="149">
        <v>349000</v>
      </c>
      <c r="L73" s="151">
        <v>3.3010161561741261E-2</v>
      </c>
      <c r="M73" s="151">
        <v>1.921229586935639E-2</v>
      </c>
    </row>
    <row r="74" spans="1:13" ht="22.5" x14ac:dyDescent="0.2">
      <c r="A74" s="142" t="s">
        <v>528</v>
      </c>
      <c r="B74" s="143" t="s">
        <v>529</v>
      </c>
      <c r="C74" s="39">
        <v>5</v>
      </c>
      <c r="D74" s="144">
        <v>645988</v>
      </c>
      <c r="E74" s="39"/>
      <c r="F74" s="144"/>
      <c r="G74" s="39"/>
      <c r="H74" s="144"/>
      <c r="I74" s="145">
        <v>0</v>
      </c>
      <c r="J74" s="39">
        <v>5</v>
      </c>
      <c r="K74" s="144">
        <v>645988</v>
      </c>
      <c r="L74" s="146">
        <v>6.1100768615891449E-2</v>
      </c>
      <c r="M74" s="146">
        <v>9.6061479346781942E-2</v>
      </c>
    </row>
    <row r="75" spans="1:13" x14ac:dyDescent="0.2">
      <c r="A75" s="147" t="s">
        <v>146</v>
      </c>
      <c r="B75" s="148" t="s">
        <v>147</v>
      </c>
      <c r="C75" s="36">
        <v>67</v>
      </c>
      <c r="D75" s="149">
        <v>26959919</v>
      </c>
      <c r="E75" s="36"/>
      <c r="F75" s="149"/>
      <c r="G75" s="36">
        <v>2</v>
      </c>
      <c r="H75" s="149">
        <v>-1126560</v>
      </c>
      <c r="I75" s="150">
        <v>0</v>
      </c>
      <c r="J75" s="36">
        <v>69</v>
      </c>
      <c r="K75" s="149">
        <v>25833359</v>
      </c>
      <c r="L75" s="151">
        <v>2.4434480065113546</v>
      </c>
      <c r="M75" s="151">
        <v>1.3256484149855907</v>
      </c>
    </row>
    <row r="76" spans="1:13" ht="22.5" x14ac:dyDescent="0.2">
      <c r="A76" s="142" t="s">
        <v>512</v>
      </c>
      <c r="B76" s="143" t="s">
        <v>513</v>
      </c>
      <c r="C76" s="39">
        <v>1</v>
      </c>
      <c r="D76" s="144">
        <v>419392.8</v>
      </c>
      <c r="E76" s="39"/>
      <c r="F76" s="144"/>
      <c r="G76" s="39"/>
      <c r="H76" s="144"/>
      <c r="I76" s="145">
        <v>0</v>
      </c>
      <c r="J76" s="39">
        <v>1</v>
      </c>
      <c r="K76" s="144">
        <v>419392.8</v>
      </c>
      <c r="L76" s="146">
        <v>3.96682638562494E-2</v>
      </c>
      <c r="M76" s="146">
        <v>1.921229586935639E-2</v>
      </c>
    </row>
    <row r="77" spans="1:13" ht="22.5" x14ac:dyDescent="0.2">
      <c r="A77" s="147" t="s">
        <v>148</v>
      </c>
      <c r="B77" s="148" t="s">
        <v>149</v>
      </c>
      <c r="C77" s="36">
        <v>13</v>
      </c>
      <c r="D77" s="149">
        <v>2125529.89</v>
      </c>
      <c r="E77" s="36">
        <v>1</v>
      </c>
      <c r="F77" s="149">
        <v>37433.4</v>
      </c>
      <c r="G77" s="36"/>
      <c r="H77" s="149"/>
      <c r="I77" s="150">
        <v>0</v>
      </c>
      <c r="J77" s="36">
        <v>14</v>
      </c>
      <c r="K77" s="149">
        <v>2162963.29</v>
      </c>
      <c r="L77" s="151">
        <v>0.20458386147568888</v>
      </c>
      <c r="M77" s="151">
        <v>0.26897214217098941</v>
      </c>
    </row>
    <row r="78" spans="1:13" x14ac:dyDescent="0.2">
      <c r="A78" s="142" t="s">
        <v>565</v>
      </c>
      <c r="B78" s="143" t="s">
        <v>566</v>
      </c>
      <c r="C78" s="39">
        <v>1</v>
      </c>
      <c r="D78" s="144">
        <v>654000</v>
      </c>
      <c r="E78" s="39"/>
      <c r="F78" s="144"/>
      <c r="G78" s="39"/>
      <c r="H78" s="144"/>
      <c r="I78" s="145">
        <v>1</v>
      </c>
      <c r="J78" s="39">
        <v>2</v>
      </c>
      <c r="K78" s="144">
        <v>654000</v>
      </c>
      <c r="L78" s="146">
        <v>6.1858583556959272E-2</v>
      </c>
      <c r="M78" s="146">
        <v>3.8424591738712779E-2</v>
      </c>
    </row>
    <row r="79" spans="1:13" ht="22.5" x14ac:dyDescent="0.2">
      <c r="A79" s="147" t="s">
        <v>150</v>
      </c>
      <c r="B79" s="148" t="s">
        <v>151</v>
      </c>
      <c r="C79" s="36">
        <v>17</v>
      </c>
      <c r="D79" s="149">
        <v>3727716.4400000004</v>
      </c>
      <c r="E79" s="36"/>
      <c r="F79" s="149"/>
      <c r="G79" s="36"/>
      <c r="H79" s="149"/>
      <c r="I79" s="150">
        <v>0</v>
      </c>
      <c r="J79" s="36">
        <v>17</v>
      </c>
      <c r="K79" s="149">
        <v>3727716.4400000004</v>
      </c>
      <c r="L79" s="151">
        <v>0.35258602275289114</v>
      </c>
      <c r="M79" s="151">
        <v>0.32660902977905859</v>
      </c>
    </row>
    <row r="80" spans="1:13" ht="33.75" x14ac:dyDescent="0.2">
      <c r="A80" s="142" t="s">
        <v>411</v>
      </c>
      <c r="B80" s="143" t="s">
        <v>412</v>
      </c>
      <c r="C80" s="39">
        <v>2</v>
      </c>
      <c r="D80" s="144">
        <v>917890</v>
      </c>
      <c r="E80" s="39"/>
      <c r="F80" s="144"/>
      <c r="G80" s="39"/>
      <c r="H80" s="144"/>
      <c r="I80" s="145">
        <v>0</v>
      </c>
      <c r="J80" s="39">
        <v>2</v>
      </c>
      <c r="K80" s="144">
        <v>917890</v>
      </c>
      <c r="L80" s="146">
        <v>8.6818616607182486E-2</v>
      </c>
      <c r="M80" s="146">
        <v>3.8424591738712779E-2</v>
      </c>
    </row>
    <row r="81" spans="1:13" x14ac:dyDescent="0.2">
      <c r="A81" s="147" t="s">
        <v>152</v>
      </c>
      <c r="B81" s="148" t="s">
        <v>153</v>
      </c>
      <c r="C81" s="36">
        <v>2</v>
      </c>
      <c r="D81" s="149">
        <v>1398720</v>
      </c>
      <c r="E81" s="36"/>
      <c r="F81" s="149"/>
      <c r="G81" s="36"/>
      <c r="H81" s="149"/>
      <c r="I81" s="150">
        <v>0</v>
      </c>
      <c r="J81" s="36">
        <v>2</v>
      </c>
      <c r="K81" s="149">
        <v>1398720</v>
      </c>
      <c r="L81" s="151">
        <v>0.1322979174201683</v>
      </c>
      <c r="M81" s="151">
        <v>3.8424591738712779E-2</v>
      </c>
    </row>
    <row r="82" spans="1:13" ht="15.75" customHeight="1" x14ac:dyDescent="0.2">
      <c r="A82" s="142" t="s">
        <v>154</v>
      </c>
      <c r="B82" s="143" t="s">
        <v>155</v>
      </c>
      <c r="C82" s="39">
        <v>5</v>
      </c>
      <c r="D82" s="144">
        <v>1110162</v>
      </c>
      <c r="E82" s="39"/>
      <c r="F82" s="144"/>
      <c r="G82" s="39"/>
      <c r="H82" s="144"/>
      <c r="I82" s="145">
        <v>0</v>
      </c>
      <c r="J82" s="39">
        <v>5</v>
      </c>
      <c r="K82" s="144">
        <v>1110162</v>
      </c>
      <c r="L82" s="146">
        <v>0.10500466183296792</v>
      </c>
      <c r="M82" s="146">
        <v>9.6061479346781942E-2</v>
      </c>
    </row>
    <row r="83" spans="1:13" ht="36" customHeight="1" x14ac:dyDescent="0.2">
      <c r="A83" s="147" t="s">
        <v>413</v>
      </c>
      <c r="B83" s="148" t="s">
        <v>414</v>
      </c>
      <c r="C83" s="36">
        <v>2</v>
      </c>
      <c r="D83" s="149">
        <v>990211</v>
      </c>
      <c r="E83" s="36"/>
      <c r="F83" s="149"/>
      <c r="G83" s="36"/>
      <c r="H83" s="149"/>
      <c r="I83" s="150">
        <v>0</v>
      </c>
      <c r="J83" s="36">
        <v>2</v>
      </c>
      <c r="K83" s="149">
        <v>990211</v>
      </c>
      <c r="L83" s="151">
        <v>9.3659097679694492E-2</v>
      </c>
      <c r="M83" s="151">
        <v>3.8424591738712779E-2</v>
      </c>
    </row>
    <row r="84" spans="1:13" x14ac:dyDescent="0.2">
      <c r="A84" s="142" t="s">
        <v>587</v>
      </c>
      <c r="B84" s="143" t="s">
        <v>588</v>
      </c>
      <c r="C84" s="39">
        <v>1</v>
      </c>
      <c r="D84" s="144">
        <v>196348</v>
      </c>
      <c r="E84" s="39"/>
      <c r="F84" s="144"/>
      <c r="G84" s="39"/>
      <c r="H84" s="144"/>
      <c r="I84" s="145">
        <v>0</v>
      </c>
      <c r="J84" s="39">
        <v>1</v>
      </c>
      <c r="K84" s="144">
        <v>196348</v>
      </c>
      <c r="L84" s="146">
        <v>1.8571573645629724E-2</v>
      </c>
      <c r="M84" s="146">
        <v>1.921229586935639E-2</v>
      </c>
    </row>
    <row r="85" spans="1:13" x14ac:dyDescent="0.2">
      <c r="A85" s="147" t="s">
        <v>156</v>
      </c>
      <c r="B85" s="148" t="s">
        <v>157</v>
      </c>
      <c r="C85" s="36">
        <v>3</v>
      </c>
      <c r="D85" s="149">
        <v>1264958.4000000001</v>
      </c>
      <c r="E85" s="36"/>
      <c r="F85" s="149"/>
      <c r="G85" s="36"/>
      <c r="H85" s="149"/>
      <c r="I85" s="150">
        <v>0</v>
      </c>
      <c r="J85" s="36">
        <v>3</v>
      </c>
      <c r="K85" s="149">
        <v>1264958.4000000001</v>
      </c>
      <c r="L85" s="151">
        <v>0.1196460778019534</v>
      </c>
      <c r="M85" s="151">
        <v>5.7636887608069162E-2</v>
      </c>
    </row>
    <row r="86" spans="1:13" x14ac:dyDescent="0.2">
      <c r="A86" s="142" t="s">
        <v>158</v>
      </c>
      <c r="B86" s="143" t="s">
        <v>159</v>
      </c>
      <c r="C86" s="39">
        <v>1</v>
      </c>
      <c r="D86" s="144">
        <v>255000</v>
      </c>
      <c r="E86" s="39"/>
      <c r="F86" s="144"/>
      <c r="G86" s="39"/>
      <c r="H86" s="144"/>
      <c r="I86" s="145">
        <v>0</v>
      </c>
      <c r="J86" s="39">
        <v>1</v>
      </c>
      <c r="K86" s="144">
        <v>255000</v>
      </c>
      <c r="L86" s="146">
        <v>2.4119172487805221E-2</v>
      </c>
      <c r="M86" s="146">
        <v>1.921229586935639E-2</v>
      </c>
    </row>
    <row r="87" spans="1:13" ht="22.5" x14ac:dyDescent="0.2">
      <c r="A87" s="147" t="s">
        <v>532</v>
      </c>
      <c r="B87" s="148" t="s">
        <v>533</v>
      </c>
      <c r="C87" s="36">
        <v>15</v>
      </c>
      <c r="D87" s="149">
        <v>1627014.99</v>
      </c>
      <c r="E87" s="36"/>
      <c r="F87" s="149"/>
      <c r="G87" s="36"/>
      <c r="H87" s="149"/>
      <c r="I87" s="150">
        <v>0</v>
      </c>
      <c r="J87" s="36">
        <v>15</v>
      </c>
      <c r="K87" s="149">
        <v>1627014.99</v>
      </c>
      <c r="L87" s="151">
        <v>0.15389119680021446</v>
      </c>
      <c r="M87" s="151">
        <v>0.28818443804034583</v>
      </c>
    </row>
    <row r="88" spans="1:13" ht="22.5" x14ac:dyDescent="0.2">
      <c r="A88" s="142" t="s">
        <v>160</v>
      </c>
      <c r="B88" s="143" t="s">
        <v>161</v>
      </c>
      <c r="C88" s="39">
        <v>1</v>
      </c>
      <c r="D88" s="144">
        <v>392400</v>
      </c>
      <c r="E88" s="39"/>
      <c r="F88" s="144"/>
      <c r="G88" s="39"/>
      <c r="H88" s="144"/>
      <c r="I88" s="145">
        <v>0</v>
      </c>
      <c r="J88" s="39">
        <v>1</v>
      </c>
      <c r="K88" s="144">
        <v>392400</v>
      </c>
      <c r="L88" s="146">
        <v>3.7115150134175566E-2</v>
      </c>
      <c r="M88" s="146">
        <v>1.921229586935639E-2</v>
      </c>
    </row>
    <row r="89" spans="1:13" x14ac:dyDescent="0.2">
      <c r="A89" s="147" t="s">
        <v>162</v>
      </c>
      <c r="B89" s="148" t="s">
        <v>163</v>
      </c>
      <c r="C89" s="36">
        <v>3</v>
      </c>
      <c r="D89" s="149">
        <v>653449.6</v>
      </c>
      <c r="E89" s="36"/>
      <c r="F89" s="149"/>
      <c r="G89" s="36"/>
      <c r="H89" s="149"/>
      <c r="I89" s="150">
        <v>0</v>
      </c>
      <c r="J89" s="36">
        <v>3</v>
      </c>
      <c r="K89" s="149">
        <v>653449.6</v>
      </c>
      <c r="L89" s="151">
        <v>6.1806523978381676E-2</v>
      </c>
      <c r="M89" s="151">
        <v>5.7636887608069162E-2</v>
      </c>
    </row>
    <row r="90" spans="1:13" ht="22.5" x14ac:dyDescent="0.2">
      <c r="A90" s="142" t="s">
        <v>164</v>
      </c>
      <c r="B90" s="143" t="s">
        <v>165</v>
      </c>
      <c r="C90" s="39">
        <v>5</v>
      </c>
      <c r="D90" s="144">
        <v>2081633.6</v>
      </c>
      <c r="E90" s="39"/>
      <c r="F90" s="144"/>
      <c r="G90" s="39"/>
      <c r="H90" s="144"/>
      <c r="I90" s="145">
        <v>0</v>
      </c>
      <c r="J90" s="39">
        <v>5</v>
      </c>
      <c r="K90" s="144">
        <v>2081633.6</v>
      </c>
      <c r="L90" s="146">
        <v>0.1968912935482782</v>
      </c>
      <c r="M90" s="146">
        <v>9.6061479346781942E-2</v>
      </c>
    </row>
    <row r="91" spans="1:13" ht="17.25" customHeight="1" x14ac:dyDescent="0.2">
      <c r="A91" s="147" t="s">
        <v>567</v>
      </c>
      <c r="B91" s="148" t="s">
        <v>568</v>
      </c>
      <c r="C91" s="36">
        <v>3</v>
      </c>
      <c r="D91" s="149">
        <v>551781</v>
      </c>
      <c r="E91" s="36"/>
      <c r="F91" s="149"/>
      <c r="G91" s="36"/>
      <c r="H91" s="149"/>
      <c r="I91" s="150">
        <v>0</v>
      </c>
      <c r="J91" s="36">
        <v>3</v>
      </c>
      <c r="K91" s="149">
        <v>551781</v>
      </c>
      <c r="L91" s="151">
        <v>5.2190200448994715E-2</v>
      </c>
      <c r="M91" s="151">
        <v>5.7636887608069162E-2</v>
      </c>
    </row>
    <row r="92" spans="1:13" ht="22.5" x14ac:dyDescent="0.2">
      <c r="A92" s="142" t="s">
        <v>166</v>
      </c>
      <c r="B92" s="143" t="s">
        <v>167</v>
      </c>
      <c r="C92" s="39">
        <v>20</v>
      </c>
      <c r="D92" s="144">
        <v>2891816.3899999997</v>
      </c>
      <c r="E92" s="39"/>
      <c r="F92" s="144"/>
      <c r="G92" s="39">
        <v>2</v>
      </c>
      <c r="H92" s="144">
        <v>-110421.6</v>
      </c>
      <c r="I92" s="145">
        <v>0</v>
      </c>
      <c r="J92" s="39">
        <v>22</v>
      </c>
      <c r="K92" s="144">
        <v>2781394.79</v>
      </c>
      <c r="L92" s="146">
        <v>0.26307819881055994</v>
      </c>
      <c r="M92" s="146">
        <v>0.42267050912584053</v>
      </c>
    </row>
    <row r="93" spans="1:13" ht="45" x14ac:dyDescent="0.2">
      <c r="A93" s="147" t="s">
        <v>357</v>
      </c>
      <c r="B93" s="148" t="s">
        <v>358</v>
      </c>
      <c r="C93" s="36">
        <v>5</v>
      </c>
      <c r="D93" s="149">
        <v>501218</v>
      </c>
      <c r="E93" s="36">
        <v>2</v>
      </c>
      <c r="F93" s="149">
        <v>17749</v>
      </c>
      <c r="G93" s="36"/>
      <c r="H93" s="149"/>
      <c r="I93" s="150">
        <v>0</v>
      </c>
      <c r="J93" s="36">
        <v>7</v>
      </c>
      <c r="K93" s="149">
        <v>518967</v>
      </c>
      <c r="L93" s="151">
        <v>4.9086488582269855E-2</v>
      </c>
      <c r="M93" s="151">
        <v>0.13448607108549471</v>
      </c>
    </row>
    <row r="94" spans="1:13" x14ac:dyDescent="0.2">
      <c r="A94" s="142" t="s">
        <v>168</v>
      </c>
      <c r="B94" s="143" t="s">
        <v>169</v>
      </c>
      <c r="C94" s="39">
        <v>63</v>
      </c>
      <c r="D94" s="144">
        <v>10504660.800000001</v>
      </c>
      <c r="E94" s="39">
        <v>3</v>
      </c>
      <c r="F94" s="144">
        <v>49360</v>
      </c>
      <c r="G94" s="39">
        <v>1</v>
      </c>
      <c r="H94" s="144">
        <v>-1800</v>
      </c>
      <c r="I94" s="145">
        <v>0</v>
      </c>
      <c r="J94" s="39">
        <v>67</v>
      </c>
      <c r="K94" s="144">
        <v>10552220.800000001</v>
      </c>
      <c r="L94" s="146">
        <v>0.99808170041021971</v>
      </c>
      <c r="M94" s="146">
        <v>1.287223823246878</v>
      </c>
    </row>
    <row r="95" spans="1:13" x14ac:dyDescent="0.2">
      <c r="A95" s="147" t="s">
        <v>170</v>
      </c>
      <c r="B95" s="148" t="s">
        <v>171</v>
      </c>
      <c r="C95" s="36">
        <v>28</v>
      </c>
      <c r="D95" s="149">
        <v>6079661.2199999997</v>
      </c>
      <c r="E95" s="36"/>
      <c r="F95" s="149"/>
      <c r="G95" s="36"/>
      <c r="H95" s="149"/>
      <c r="I95" s="150">
        <v>2</v>
      </c>
      <c r="J95" s="36">
        <v>30</v>
      </c>
      <c r="K95" s="149">
        <v>6079661.2199999997</v>
      </c>
      <c r="L95" s="151">
        <v>0.5750446965984326</v>
      </c>
      <c r="M95" s="151">
        <v>0.57636887608069165</v>
      </c>
    </row>
    <row r="96" spans="1:13" x14ac:dyDescent="0.2">
      <c r="A96" s="142" t="s">
        <v>514</v>
      </c>
      <c r="B96" s="143" t="s">
        <v>515</v>
      </c>
      <c r="C96" s="39">
        <v>6</v>
      </c>
      <c r="D96" s="144">
        <v>2011839.92</v>
      </c>
      <c r="E96" s="39"/>
      <c r="F96" s="144"/>
      <c r="G96" s="39"/>
      <c r="H96" s="144"/>
      <c r="I96" s="145">
        <v>0</v>
      </c>
      <c r="J96" s="39">
        <v>6</v>
      </c>
      <c r="K96" s="144">
        <v>2011839.92</v>
      </c>
      <c r="L96" s="146">
        <v>0.19028985901306766</v>
      </c>
      <c r="M96" s="146">
        <v>0.11527377521613832</v>
      </c>
    </row>
    <row r="97" spans="1:13" x14ac:dyDescent="0.2">
      <c r="A97" s="147" t="s">
        <v>172</v>
      </c>
      <c r="B97" s="148" t="s">
        <v>173</v>
      </c>
      <c r="C97" s="36">
        <v>27</v>
      </c>
      <c r="D97" s="149">
        <v>2704563.3800000004</v>
      </c>
      <c r="E97" s="36">
        <v>2</v>
      </c>
      <c r="F97" s="149">
        <v>45101.9</v>
      </c>
      <c r="G97" s="36">
        <v>1</v>
      </c>
      <c r="H97" s="149">
        <v>-326217.59999999998</v>
      </c>
      <c r="I97" s="150">
        <v>0</v>
      </c>
      <c r="J97" s="36">
        <v>30</v>
      </c>
      <c r="K97" s="149">
        <v>2423447.6800000002</v>
      </c>
      <c r="L97" s="151">
        <v>0.22922177493761334</v>
      </c>
      <c r="M97" s="151">
        <v>0.57636887608069165</v>
      </c>
    </row>
    <row r="98" spans="1:13" x14ac:dyDescent="0.2">
      <c r="A98" s="142" t="s">
        <v>174</v>
      </c>
      <c r="B98" s="143" t="s">
        <v>175</v>
      </c>
      <c r="C98" s="39">
        <v>33</v>
      </c>
      <c r="D98" s="144">
        <v>3972648.7899999996</v>
      </c>
      <c r="E98" s="39"/>
      <c r="F98" s="144"/>
      <c r="G98" s="39"/>
      <c r="H98" s="144"/>
      <c r="I98" s="145">
        <v>0</v>
      </c>
      <c r="J98" s="39">
        <v>33</v>
      </c>
      <c r="K98" s="144">
        <v>3972648.7899999996</v>
      </c>
      <c r="L98" s="146">
        <v>0.37575294666463016</v>
      </c>
      <c r="M98" s="146">
        <v>0.63400576368876083</v>
      </c>
    </row>
    <row r="99" spans="1:13" x14ac:dyDescent="0.2">
      <c r="A99" s="147" t="s">
        <v>176</v>
      </c>
      <c r="B99" s="148" t="s">
        <v>177</v>
      </c>
      <c r="C99" s="36">
        <v>44</v>
      </c>
      <c r="D99" s="149">
        <v>2935441.94</v>
      </c>
      <c r="E99" s="36"/>
      <c r="F99" s="149"/>
      <c r="G99" s="36"/>
      <c r="H99" s="149"/>
      <c r="I99" s="150">
        <v>0</v>
      </c>
      <c r="J99" s="36">
        <v>44</v>
      </c>
      <c r="K99" s="149">
        <v>2935441.94</v>
      </c>
      <c r="L99" s="151">
        <v>0.27764874697567682</v>
      </c>
      <c r="M99" s="151">
        <v>0.84534101825168106</v>
      </c>
    </row>
    <row r="100" spans="1:13" x14ac:dyDescent="0.2">
      <c r="A100" s="142" t="s">
        <v>178</v>
      </c>
      <c r="B100" s="143" t="s">
        <v>179</v>
      </c>
      <c r="C100" s="39">
        <v>5</v>
      </c>
      <c r="D100" s="144">
        <v>1812390.6300000001</v>
      </c>
      <c r="E100" s="39"/>
      <c r="F100" s="144"/>
      <c r="G100" s="39"/>
      <c r="H100" s="144"/>
      <c r="I100" s="145">
        <v>0</v>
      </c>
      <c r="J100" s="39">
        <v>5</v>
      </c>
      <c r="K100" s="144">
        <v>1812390.6300000001</v>
      </c>
      <c r="L100" s="146">
        <v>0.17142494988334106</v>
      </c>
      <c r="M100" s="146">
        <v>9.6061479346781942E-2</v>
      </c>
    </row>
    <row r="101" spans="1:13" ht="27.75" customHeight="1" x14ac:dyDescent="0.2">
      <c r="A101" s="147" t="s">
        <v>415</v>
      </c>
      <c r="B101" s="148" t="s">
        <v>416</v>
      </c>
      <c r="C101" s="36">
        <v>6</v>
      </c>
      <c r="D101" s="149">
        <v>519754.62</v>
      </c>
      <c r="E101" s="36"/>
      <c r="F101" s="149"/>
      <c r="G101" s="36"/>
      <c r="H101" s="149"/>
      <c r="I101" s="150">
        <v>0</v>
      </c>
      <c r="J101" s="36">
        <v>6</v>
      </c>
      <c r="K101" s="149">
        <v>519754.62</v>
      </c>
      <c r="L101" s="151">
        <v>4.9160985612210419E-2</v>
      </c>
      <c r="M101" s="151">
        <v>0.11527377521613832</v>
      </c>
    </row>
    <row r="102" spans="1:13" ht="22.5" x14ac:dyDescent="0.2">
      <c r="A102" s="142" t="s">
        <v>180</v>
      </c>
      <c r="B102" s="143" t="s">
        <v>181</v>
      </c>
      <c r="C102" s="39">
        <v>2</v>
      </c>
      <c r="D102" s="144">
        <v>488868</v>
      </c>
      <c r="E102" s="39"/>
      <c r="F102" s="144"/>
      <c r="G102" s="39"/>
      <c r="H102" s="144"/>
      <c r="I102" s="145">
        <v>0</v>
      </c>
      <c r="J102" s="39">
        <v>2</v>
      </c>
      <c r="K102" s="144">
        <v>488868</v>
      </c>
      <c r="L102" s="146">
        <v>4.6239574963797499E-2</v>
      </c>
      <c r="M102" s="146">
        <v>3.8424591738712779E-2</v>
      </c>
    </row>
    <row r="103" spans="1:13" ht="33.75" x14ac:dyDescent="0.2">
      <c r="A103" s="147" t="s">
        <v>516</v>
      </c>
      <c r="B103" s="148" t="s">
        <v>517</v>
      </c>
      <c r="C103" s="36">
        <v>8</v>
      </c>
      <c r="D103" s="149">
        <v>1258613.21</v>
      </c>
      <c r="E103" s="36"/>
      <c r="F103" s="149"/>
      <c r="G103" s="36"/>
      <c r="H103" s="149"/>
      <c r="I103" s="150">
        <v>0</v>
      </c>
      <c r="J103" s="36">
        <v>8</v>
      </c>
      <c r="K103" s="149">
        <v>1258613.21</v>
      </c>
      <c r="L103" s="151">
        <v>0.11904591806831458</v>
      </c>
      <c r="M103" s="151">
        <v>0.15369836695485112</v>
      </c>
    </row>
    <row r="104" spans="1:13" ht="22.5" x14ac:dyDescent="0.2">
      <c r="A104" s="142" t="s">
        <v>182</v>
      </c>
      <c r="B104" s="143" t="s">
        <v>183</v>
      </c>
      <c r="C104" s="39"/>
      <c r="D104" s="144"/>
      <c r="E104" s="39">
        <v>2</v>
      </c>
      <c r="F104" s="144">
        <v>254946.96999999997</v>
      </c>
      <c r="G104" s="39">
        <v>2</v>
      </c>
      <c r="H104" s="144">
        <v>-465527.15</v>
      </c>
      <c r="I104" s="145">
        <v>0</v>
      </c>
      <c r="J104" s="39">
        <v>4</v>
      </c>
      <c r="K104" s="144">
        <v>-210580.18000000005</v>
      </c>
      <c r="L104" s="146">
        <v>-1.991772425071793E-2</v>
      </c>
      <c r="M104" s="146">
        <v>7.6849183477425559E-2</v>
      </c>
    </row>
    <row r="105" spans="1:13" ht="22.5" x14ac:dyDescent="0.2">
      <c r="A105" s="147" t="s">
        <v>184</v>
      </c>
      <c r="B105" s="148" t="s">
        <v>185</v>
      </c>
      <c r="C105" s="36">
        <v>8</v>
      </c>
      <c r="D105" s="149">
        <v>4021390</v>
      </c>
      <c r="E105" s="36">
        <v>1</v>
      </c>
      <c r="F105" s="149">
        <v>19920</v>
      </c>
      <c r="G105" s="36"/>
      <c r="H105" s="149"/>
      <c r="I105" s="150">
        <v>0</v>
      </c>
      <c r="J105" s="36">
        <v>9</v>
      </c>
      <c r="K105" s="149">
        <v>4041310</v>
      </c>
      <c r="L105" s="151">
        <v>0.38224726653604751</v>
      </c>
      <c r="M105" s="151">
        <v>0.1729106628242075</v>
      </c>
    </row>
    <row r="106" spans="1:13" x14ac:dyDescent="0.2">
      <c r="A106" s="142" t="s">
        <v>186</v>
      </c>
      <c r="B106" s="143" t="s">
        <v>187</v>
      </c>
      <c r="C106" s="39">
        <v>3</v>
      </c>
      <c r="D106" s="144">
        <v>930744</v>
      </c>
      <c r="E106" s="39"/>
      <c r="F106" s="144"/>
      <c r="G106" s="39"/>
      <c r="H106" s="144"/>
      <c r="I106" s="145">
        <v>0</v>
      </c>
      <c r="J106" s="39">
        <v>3</v>
      </c>
      <c r="K106" s="144">
        <v>930744</v>
      </c>
      <c r="L106" s="146">
        <v>8.8034412070548171E-2</v>
      </c>
      <c r="M106" s="146">
        <v>5.7636887608069162E-2</v>
      </c>
    </row>
    <row r="107" spans="1:13" x14ac:dyDescent="0.2">
      <c r="A107" s="147" t="s">
        <v>188</v>
      </c>
      <c r="B107" s="148" t="s">
        <v>189</v>
      </c>
      <c r="C107" s="36">
        <v>6</v>
      </c>
      <c r="D107" s="149">
        <v>986554.6</v>
      </c>
      <c r="E107" s="36"/>
      <c r="F107" s="149"/>
      <c r="G107" s="36"/>
      <c r="H107" s="149"/>
      <c r="I107" s="150">
        <v>0</v>
      </c>
      <c r="J107" s="36">
        <v>6</v>
      </c>
      <c r="K107" s="149">
        <v>986554.6</v>
      </c>
      <c r="L107" s="151">
        <v>9.3313257121716411E-2</v>
      </c>
      <c r="M107" s="151">
        <v>0.11527377521613832</v>
      </c>
    </row>
    <row r="108" spans="1:13" ht="22.5" x14ac:dyDescent="0.2">
      <c r="A108" s="142" t="s">
        <v>589</v>
      </c>
      <c r="B108" s="143" t="s">
        <v>590</v>
      </c>
      <c r="C108" s="39">
        <v>2</v>
      </c>
      <c r="D108" s="144">
        <v>214596</v>
      </c>
      <c r="E108" s="39"/>
      <c r="F108" s="144"/>
      <c r="G108" s="39"/>
      <c r="H108" s="144"/>
      <c r="I108" s="145">
        <v>0</v>
      </c>
      <c r="J108" s="39">
        <v>2</v>
      </c>
      <c r="K108" s="144">
        <v>214596</v>
      </c>
      <c r="L108" s="146">
        <v>2.0297560545855096E-2</v>
      </c>
      <c r="M108" s="146">
        <v>3.8424591738712779E-2</v>
      </c>
    </row>
    <row r="109" spans="1:13" x14ac:dyDescent="0.2">
      <c r="A109" s="147" t="s">
        <v>190</v>
      </c>
      <c r="B109" s="148" t="s">
        <v>191</v>
      </c>
      <c r="C109" s="36">
        <v>24</v>
      </c>
      <c r="D109" s="149">
        <v>6053504.1399999987</v>
      </c>
      <c r="E109" s="36"/>
      <c r="F109" s="149"/>
      <c r="G109" s="36">
        <v>1</v>
      </c>
      <c r="H109" s="149">
        <v>-3360</v>
      </c>
      <c r="I109" s="150">
        <v>0</v>
      </c>
      <c r="J109" s="36">
        <v>25</v>
      </c>
      <c r="K109" s="149">
        <v>6050144.1399999987</v>
      </c>
      <c r="L109" s="151">
        <v>0.57225282387742726</v>
      </c>
      <c r="M109" s="151">
        <v>0.48030739673390971</v>
      </c>
    </row>
    <row r="110" spans="1:13" x14ac:dyDescent="0.2">
      <c r="A110" s="142" t="s">
        <v>417</v>
      </c>
      <c r="B110" s="143" t="s">
        <v>418</v>
      </c>
      <c r="C110" s="39">
        <v>1</v>
      </c>
      <c r="D110" s="144">
        <v>298300</v>
      </c>
      <c r="E110" s="39"/>
      <c r="F110" s="144"/>
      <c r="G110" s="39"/>
      <c r="H110" s="144"/>
      <c r="I110" s="145">
        <v>0</v>
      </c>
      <c r="J110" s="39">
        <v>1</v>
      </c>
      <c r="K110" s="144">
        <v>298300</v>
      </c>
      <c r="L110" s="146">
        <v>2.8214702561224696E-2</v>
      </c>
      <c r="M110" s="146">
        <v>1.921229586935639E-2</v>
      </c>
    </row>
    <row r="111" spans="1:13" ht="22.5" x14ac:dyDescent="0.2">
      <c r="A111" s="147" t="s">
        <v>518</v>
      </c>
      <c r="B111" s="148" t="s">
        <v>519</v>
      </c>
      <c r="C111" s="36"/>
      <c r="D111" s="149"/>
      <c r="E111" s="36">
        <v>4</v>
      </c>
      <c r="F111" s="149">
        <v>82433.12999999999</v>
      </c>
      <c r="G111" s="36"/>
      <c r="H111" s="149"/>
      <c r="I111" s="150">
        <v>0</v>
      </c>
      <c r="J111" s="36">
        <v>4</v>
      </c>
      <c r="K111" s="149">
        <v>82433.12999999999</v>
      </c>
      <c r="L111" s="151">
        <v>7.7969367889398865E-3</v>
      </c>
      <c r="M111" s="151">
        <v>7.6849183477425559E-2</v>
      </c>
    </row>
    <row r="112" spans="1:13" ht="33.75" x14ac:dyDescent="0.2">
      <c r="A112" s="142" t="s">
        <v>534</v>
      </c>
      <c r="B112" s="143" t="s">
        <v>535</v>
      </c>
      <c r="C112" s="39">
        <v>4</v>
      </c>
      <c r="D112" s="144">
        <v>503273.17</v>
      </c>
      <c r="E112" s="39"/>
      <c r="F112" s="144"/>
      <c r="G112" s="39"/>
      <c r="H112" s="144"/>
      <c r="I112" s="145">
        <v>0</v>
      </c>
      <c r="J112" s="39">
        <v>4</v>
      </c>
      <c r="K112" s="144">
        <v>503273.17</v>
      </c>
      <c r="L112" s="146">
        <v>4.7602087826331449E-2</v>
      </c>
      <c r="M112" s="146">
        <v>7.6849183477425559E-2</v>
      </c>
    </row>
    <row r="113" spans="1:13" x14ac:dyDescent="0.2">
      <c r="A113" s="147" t="s">
        <v>192</v>
      </c>
      <c r="B113" s="148" t="s">
        <v>193</v>
      </c>
      <c r="C113" s="36">
        <v>48</v>
      </c>
      <c r="D113" s="149">
        <v>10232858.730000004</v>
      </c>
      <c r="E113" s="36">
        <v>1</v>
      </c>
      <c r="F113" s="149">
        <v>14848</v>
      </c>
      <c r="G113" s="36">
        <v>1</v>
      </c>
      <c r="H113" s="149">
        <v>-19472.439999999999</v>
      </c>
      <c r="I113" s="150">
        <v>0</v>
      </c>
      <c r="J113" s="36">
        <v>50</v>
      </c>
      <c r="K113" s="149">
        <v>10228234.290000005</v>
      </c>
      <c r="L113" s="151">
        <v>0.96743743955370232</v>
      </c>
      <c r="M113" s="151">
        <v>0.96061479346781942</v>
      </c>
    </row>
    <row r="114" spans="1:13" x14ac:dyDescent="0.2">
      <c r="A114" s="142" t="s">
        <v>194</v>
      </c>
      <c r="B114" s="143" t="s">
        <v>195</v>
      </c>
      <c r="C114" s="39">
        <v>10</v>
      </c>
      <c r="D114" s="144">
        <v>3288774.62</v>
      </c>
      <c r="E114" s="39"/>
      <c r="F114" s="144"/>
      <c r="G114" s="39"/>
      <c r="H114" s="144"/>
      <c r="I114" s="145">
        <v>1</v>
      </c>
      <c r="J114" s="39">
        <v>11</v>
      </c>
      <c r="K114" s="144">
        <v>3288774.62</v>
      </c>
      <c r="L114" s="146">
        <v>0.31106871503253364</v>
      </c>
      <c r="M114" s="146">
        <v>0.21133525456292027</v>
      </c>
    </row>
    <row r="115" spans="1:13" x14ac:dyDescent="0.2">
      <c r="A115" s="147" t="s">
        <v>536</v>
      </c>
      <c r="B115" s="148" t="s">
        <v>537</v>
      </c>
      <c r="C115" s="36">
        <v>9</v>
      </c>
      <c r="D115" s="149">
        <v>1276597.2600000002</v>
      </c>
      <c r="E115" s="36"/>
      <c r="F115" s="149"/>
      <c r="G115" s="36"/>
      <c r="H115" s="149"/>
      <c r="I115" s="150">
        <v>0</v>
      </c>
      <c r="J115" s="36">
        <v>9</v>
      </c>
      <c r="K115" s="149">
        <v>1276597.2600000002</v>
      </c>
      <c r="L115" s="151">
        <v>0.12074693926039033</v>
      </c>
      <c r="M115" s="151">
        <v>0.1729106628242075</v>
      </c>
    </row>
    <row r="116" spans="1:13" x14ac:dyDescent="0.2">
      <c r="A116" s="142" t="s">
        <v>196</v>
      </c>
      <c r="B116" s="143" t="s">
        <v>197</v>
      </c>
      <c r="C116" s="39">
        <v>14</v>
      </c>
      <c r="D116" s="144">
        <v>1361712.7200000002</v>
      </c>
      <c r="E116" s="39"/>
      <c r="F116" s="144"/>
      <c r="G116" s="39"/>
      <c r="H116" s="144"/>
      <c r="I116" s="145">
        <v>0</v>
      </c>
      <c r="J116" s="39">
        <v>14</v>
      </c>
      <c r="K116" s="144">
        <v>1361712.7200000002</v>
      </c>
      <c r="L116" s="146">
        <v>0.12879758420595461</v>
      </c>
      <c r="M116" s="146">
        <v>0.26897214217098941</v>
      </c>
    </row>
    <row r="117" spans="1:13" ht="22.5" x14ac:dyDescent="0.2">
      <c r="A117" s="147" t="s">
        <v>520</v>
      </c>
      <c r="B117" s="148" t="s">
        <v>521</v>
      </c>
      <c r="C117" s="36">
        <v>3</v>
      </c>
      <c r="D117" s="149">
        <v>1171316.51</v>
      </c>
      <c r="E117" s="36"/>
      <c r="F117" s="149"/>
      <c r="G117" s="36"/>
      <c r="H117" s="149"/>
      <c r="I117" s="150">
        <v>0</v>
      </c>
      <c r="J117" s="36">
        <v>3</v>
      </c>
      <c r="K117" s="149">
        <v>1171316.51</v>
      </c>
      <c r="L117" s="151">
        <v>0.11078896055883933</v>
      </c>
      <c r="M117" s="151">
        <v>5.7636887608069162E-2</v>
      </c>
    </row>
    <row r="118" spans="1:13" ht="33.75" x14ac:dyDescent="0.2">
      <c r="A118" s="142" t="s">
        <v>198</v>
      </c>
      <c r="B118" s="143" t="s">
        <v>199</v>
      </c>
      <c r="C118" s="39">
        <v>4</v>
      </c>
      <c r="D118" s="144">
        <v>754488</v>
      </c>
      <c r="E118" s="39"/>
      <c r="F118" s="144"/>
      <c r="G118" s="39"/>
      <c r="H118" s="144"/>
      <c r="I118" s="145">
        <v>0</v>
      </c>
      <c r="J118" s="39">
        <v>4</v>
      </c>
      <c r="K118" s="144">
        <v>754488</v>
      </c>
      <c r="L118" s="146">
        <v>7.1363240046977194E-2</v>
      </c>
      <c r="M118" s="146">
        <v>7.6849183477425559E-2</v>
      </c>
    </row>
    <row r="119" spans="1:13" ht="22.5" x14ac:dyDescent="0.2">
      <c r="A119" s="147" t="s">
        <v>591</v>
      </c>
      <c r="B119" s="148" t="s">
        <v>592</v>
      </c>
      <c r="C119" s="36">
        <v>1</v>
      </c>
      <c r="D119" s="149">
        <v>891000</v>
      </c>
      <c r="E119" s="36"/>
      <c r="F119" s="149"/>
      <c r="G119" s="36"/>
      <c r="H119" s="149"/>
      <c r="I119" s="150">
        <v>0</v>
      </c>
      <c r="J119" s="36">
        <v>1</v>
      </c>
      <c r="K119" s="149">
        <v>891000</v>
      </c>
      <c r="L119" s="151">
        <v>8.4275226222095892E-2</v>
      </c>
      <c r="M119" s="151">
        <v>1.921229586935639E-2</v>
      </c>
    </row>
    <row r="120" spans="1:13" x14ac:dyDescent="0.2">
      <c r="A120" s="142" t="s">
        <v>359</v>
      </c>
      <c r="B120" s="143" t="s">
        <v>360</v>
      </c>
      <c r="C120" s="39">
        <v>12</v>
      </c>
      <c r="D120" s="144">
        <v>7389724.5100000007</v>
      </c>
      <c r="E120" s="39">
        <v>3</v>
      </c>
      <c r="F120" s="144">
        <v>303753.27999999997</v>
      </c>
      <c r="G120" s="39"/>
      <c r="H120" s="144"/>
      <c r="I120" s="145">
        <v>1</v>
      </c>
      <c r="J120" s="39">
        <v>16</v>
      </c>
      <c r="K120" s="144">
        <v>7693477.790000001</v>
      </c>
      <c r="L120" s="146">
        <v>0.72768752097297473</v>
      </c>
      <c r="M120" s="146">
        <v>0.30739673390970224</v>
      </c>
    </row>
    <row r="121" spans="1:13" x14ac:dyDescent="0.2">
      <c r="A121" s="147" t="s">
        <v>202</v>
      </c>
      <c r="B121" s="148" t="s">
        <v>203</v>
      </c>
      <c r="C121" s="36">
        <v>14</v>
      </c>
      <c r="D121" s="149">
        <v>8582784.5399999991</v>
      </c>
      <c r="E121" s="36"/>
      <c r="F121" s="149"/>
      <c r="G121" s="36">
        <v>2</v>
      </c>
      <c r="H121" s="149">
        <v>-575148.97</v>
      </c>
      <c r="I121" s="150">
        <v>0</v>
      </c>
      <c r="J121" s="36">
        <v>16</v>
      </c>
      <c r="K121" s="149">
        <v>8007635.5699999994</v>
      </c>
      <c r="L121" s="151">
        <v>0.75740213149927238</v>
      </c>
      <c r="M121" s="151">
        <v>0.30739673390970224</v>
      </c>
    </row>
    <row r="122" spans="1:13" ht="22.5" x14ac:dyDescent="0.2">
      <c r="A122" s="142" t="s">
        <v>204</v>
      </c>
      <c r="B122" s="143" t="s">
        <v>205</v>
      </c>
      <c r="C122" s="39">
        <v>592</v>
      </c>
      <c r="D122" s="144">
        <v>409630913.02000028</v>
      </c>
      <c r="E122" s="39">
        <v>44</v>
      </c>
      <c r="F122" s="144">
        <v>6107406.6899999995</v>
      </c>
      <c r="G122" s="39">
        <v>29</v>
      </c>
      <c r="H122" s="144">
        <v>-7675854.120000001</v>
      </c>
      <c r="I122" s="145">
        <v>49</v>
      </c>
      <c r="J122" s="39">
        <v>714</v>
      </c>
      <c r="K122" s="144">
        <v>408062465.59000027</v>
      </c>
      <c r="L122" s="146">
        <v>38.596584287703138</v>
      </c>
      <c r="M122" s="146">
        <v>13.717579250720462</v>
      </c>
    </row>
    <row r="123" spans="1:13" x14ac:dyDescent="0.2">
      <c r="A123" s="147" t="s">
        <v>206</v>
      </c>
      <c r="B123" s="148" t="s">
        <v>207</v>
      </c>
      <c r="C123" s="36">
        <v>63</v>
      </c>
      <c r="D123" s="149">
        <v>36330535.080000006</v>
      </c>
      <c r="E123" s="36">
        <v>1</v>
      </c>
      <c r="F123" s="149">
        <v>84932.18</v>
      </c>
      <c r="G123" s="36">
        <v>3</v>
      </c>
      <c r="H123" s="149">
        <v>-237235.33999999997</v>
      </c>
      <c r="I123" s="150">
        <v>3</v>
      </c>
      <c r="J123" s="36">
        <v>70</v>
      </c>
      <c r="K123" s="149">
        <v>36178231.920000009</v>
      </c>
      <c r="L123" s="151">
        <v>3.4219177097345135</v>
      </c>
      <c r="M123" s="151">
        <v>1.3448607108549471</v>
      </c>
    </row>
    <row r="124" spans="1:13" x14ac:dyDescent="0.2">
      <c r="A124" s="142" t="s">
        <v>208</v>
      </c>
      <c r="B124" s="143" t="s">
        <v>209</v>
      </c>
      <c r="C124" s="39">
        <v>163</v>
      </c>
      <c r="D124" s="144">
        <v>75532834.51000002</v>
      </c>
      <c r="E124" s="39">
        <v>13</v>
      </c>
      <c r="F124" s="144">
        <v>730527.39999999979</v>
      </c>
      <c r="G124" s="39">
        <v>8</v>
      </c>
      <c r="H124" s="144">
        <v>-663305.02</v>
      </c>
      <c r="I124" s="145">
        <v>8</v>
      </c>
      <c r="J124" s="39">
        <v>192</v>
      </c>
      <c r="K124" s="144">
        <v>75600056.890000045</v>
      </c>
      <c r="L124" s="146">
        <v>7.1506306361482306</v>
      </c>
      <c r="M124" s="146">
        <v>3.6887608069164264</v>
      </c>
    </row>
    <row r="125" spans="1:13" x14ac:dyDescent="0.2">
      <c r="A125" s="147" t="s">
        <v>361</v>
      </c>
      <c r="B125" s="148" t="s">
        <v>362</v>
      </c>
      <c r="C125" s="36">
        <v>2</v>
      </c>
      <c r="D125" s="149">
        <v>516150.48</v>
      </c>
      <c r="E125" s="36"/>
      <c r="F125" s="149"/>
      <c r="G125" s="36"/>
      <c r="H125" s="149"/>
      <c r="I125" s="150">
        <v>0</v>
      </c>
      <c r="J125" s="36">
        <v>2</v>
      </c>
      <c r="K125" s="149">
        <v>516150.48</v>
      </c>
      <c r="L125" s="151">
        <v>4.8820088065817488E-2</v>
      </c>
      <c r="M125" s="151">
        <v>3.8424591738712779E-2</v>
      </c>
    </row>
    <row r="126" spans="1:13" x14ac:dyDescent="0.2">
      <c r="A126" s="142" t="s">
        <v>210</v>
      </c>
      <c r="B126" s="143" t="s">
        <v>211</v>
      </c>
      <c r="C126" s="39">
        <v>1</v>
      </c>
      <c r="D126" s="144">
        <v>389280</v>
      </c>
      <c r="E126" s="39"/>
      <c r="F126" s="144"/>
      <c r="G126" s="39"/>
      <c r="H126" s="144"/>
      <c r="I126" s="145">
        <v>0</v>
      </c>
      <c r="J126" s="39">
        <v>1</v>
      </c>
      <c r="K126" s="144">
        <v>389280</v>
      </c>
      <c r="L126" s="146">
        <v>3.6820044964913007E-2</v>
      </c>
      <c r="M126" s="146">
        <v>1.921229586935639E-2</v>
      </c>
    </row>
    <row r="127" spans="1:13" ht="22.5" x14ac:dyDescent="0.2">
      <c r="A127" s="147" t="s">
        <v>212</v>
      </c>
      <c r="B127" s="148" t="s">
        <v>213</v>
      </c>
      <c r="C127" s="36">
        <v>1</v>
      </c>
      <c r="D127" s="149">
        <v>332640</v>
      </c>
      <c r="E127" s="36"/>
      <c r="F127" s="149"/>
      <c r="G127" s="36"/>
      <c r="H127" s="149"/>
      <c r="I127" s="150">
        <v>0</v>
      </c>
      <c r="J127" s="36">
        <v>1</v>
      </c>
      <c r="K127" s="149">
        <v>332640</v>
      </c>
      <c r="L127" s="151">
        <v>3.14627511229158E-2</v>
      </c>
      <c r="M127" s="151">
        <v>1.921229586935639E-2</v>
      </c>
    </row>
    <row r="128" spans="1:13" ht="22.5" x14ac:dyDescent="0.2">
      <c r="A128" s="142" t="s">
        <v>569</v>
      </c>
      <c r="B128" s="143" t="s">
        <v>570</v>
      </c>
      <c r="C128" s="39">
        <v>3</v>
      </c>
      <c r="D128" s="144">
        <v>686396.4</v>
      </c>
      <c r="E128" s="39">
        <v>1</v>
      </c>
      <c r="F128" s="144">
        <v>5000</v>
      </c>
      <c r="G128" s="39"/>
      <c r="H128" s="144"/>
      <c r="I128" s="145">
        <v>0</v>
      </c>
      <c r="J128" s="39">
        <v>4</v>
      </c>
      <c r="K128" s="144">
        <v>691396.4</v>
      </c>
      <c r="L128" s="146">
        <v>6.5395721682539501E-2</v>
      </c>
      <c r="M128" s="146">
        <v>7.6849183477425559E-2</v>
      </c>
    </row>
    <row r="129" spans="1:13" ht="22.5" x14ac:dyDescent="0.2">
      <c r="A129" s="147" t="s">
        <v>538</v>
      </c>
      <c r="B129" s="148" t="s">
        <v>539</v>
      </c>
      <c r="C129" s="36">
        <v>1</v>
      </c>
      <c r="D129" s="149">
        <v>177600</v>
      </c>
      <c r="E129" s="36"/>
      <c r="F129" s="149"/>
      <c r="G129" s="36"/>
      <c r="H129" s="149"/>
      <c r="I129" s="150">
        <v>0</v>
      </c>
      <c r="J129" s="36">
        <v>1</v>
      </c>
      <c r="K129" s="149">
        <v>177600</v>
      </c>
      <c r="L129" s="151">
        <v>1.6798294250330224E-2</v>
      </c>
      <c r="M129" s="151">
        <v>1.921229586935639E-2</v>
      </c>
    </row>
    <row r="130" spans="1:13" ht="22.5" x14ac:dyDescent="0.2">
      <c r="A130" s="142" t="s">
        <v>524</v>
      </c>
      <c r="B130" s="143" t="s">
        <v>525</v>
      </c>
      <c r="C130" s="39">
        <v>3</v>
      </c>
      <c r="D130" s="144">
        <v>881192.6</v>
      </c>
      <c r="E130" s="39"/>
      <c r="F130" s="144"/>
      <c r="G130" s="39">
        <v>1</v>
      </c>
      <c r="H130" s="144">
        <v>-586800</v>
      </c>
      <c r="I130" s="145">
        <v>0</v>
      </c>
      <c r="J130" s="39">
        <v>4</v>
      </c>
      <c r="K130" s="144">
        <v>294392.59999999998</v>
      </c>
      <c r="L130" s="146">
        <v>2.7845121170719397E-2</v>
      </c>
      <c r="M130" s="146">
        <v>7.6849183477425559E-2</v>
      </c>
    </row>
    <row r="131" spans="1:13" x14ac:dyDescent="0.2">
      <c r="A131" s="147" t="s">
        <v>216</v>
      </c>
      <c r="B131" s="148" t="s">
        <v>217</v>
      </c>
      <c r="C131" s="36">
        <v>2</v>
      </c>
      <c r="D131" s="149">
        <v>810030</v>
      </c>
      <c r="E131" s="36"/>
      <c r="F131" s="149"/>
      <c r="G131" s="36"/>
      <c r="H131" s="149"/>
      <c r="I131" s="150">
        <v>1</v>
      </c>
      <c r="J131" s="36">
        <v>3</v>
      </c>
      <c r="K131" s="149">
        <v>810030</v>
      </c>
      <c r="L131" s="151">
        <v>7.6616679569791624E-2</v>
      </c>
      <c r="M131" s="151">
        <v>5.7636887608069162E-2</v>
      </c>
    </row>
    <row r="132" spans="1:13" ht="22.5" x14ac:dyDescent="0.2">
      <c r="A132" s="142" t="s">
        <v>635</v>
      </c>
      <c r="B132" s="143" t="s">
        <v>636</v>
      </c>
      <c r="C132" s="39">
        <v>1</v>
      </c>
      <c r="D132" s="144">
        <v>227268</v>
      </c>
      <c r="E132" s="39"/>
      <c r="F132" s="144"/>
      <c r="G132" s="39"/>
      <c r="H132" s="144"/>
      <c r="I132" s="145">
        <v>0</v>
      </c>
      <c r="J132" s="39">
        <v>1</v>
      </c>
      <c r="K132" s="144">
        <v>227268</v>
      </c>
      <c r="L132" s="146">
        <v>2.1496141541013793E-2</v>
      </c>
      <c r="M132" s="146">
        <v>1.921229586935639E-2</v>
      </c>
    </row>
    <row r="133" spans="1:13" x14ac:dyDescent="0.2">
      <c r="A133" s="147" t="s">
        <v>389</v>
      </c>
      <c r="B133" s="148" t="s">
        <v>390</v>
      </c>
      <c r="C133" s="36">
        <v>4</v>
      </c>
      <c r="D133" s="149">
        <v>266894.40000000002</v>
      </c>
      <c r="E133" s="36"/>
      <c r="F133" s="149"/>
      <c r="G133" s="36"/>
      <c r="H133" s="149"/>
      <c r="I133" s="150">
        <v>0</v>
      </c>
      <c r="J133" s="36">
        <v>4</v>
      </c>
      <c r="K133" s="149">
        <v>266894.40000000002</v>
      </c>
      <c r="L133" s="151">
        <v>2.5244204194624639E-2</v>
      </c>
      <c r="M133" s="151">
        <v>7.6849183477425559E-2</v>
      </c>
    </row>
    <row r="134" spans="1:13" ht="33.75" x14ac:dyDescent="0.2">
      <c r="A134" s="142" t="s">
        <v>218</v>
      </c>
      <c r="B134" s="143" t="s">
        <v>219</v>
      </c>
      <c r="C134" s="39">
        <v>33</v>
      </c>
      <c r="D134" s="144">
        <v>7742336.4800000004</v>
      </c>
      <c r="E134" s="39">
        <v>5</v>
      </c>
      <c r="F134" s="144">
        <v>177207.71</v>
      </c>
      <c r="G134" s="39">
        <v>3</v>
      </c>
      <c r="H134" s="144">
        <v>-496537</v>
      </c>
      <c r="I134" s="145">
        <v>0</v>
      </c>
      <c r="J134" s="39">
        <v>41</v>
      </c>
      <c r="K134" s="144">
        <v>7423007.1900000004</v>
      </c>
      <c r="L134" s="146">
        <v>0.70210506193658173</v>
      </c>
      <c r="M134" s="146">
        <v>0.78770413064361189</v>
      </c>
    </row>
    <row r="135" spans="1:13" ht="33.75" x14ac:dyDescent="0.2">
      <c r="A135" s="147" t="s">
        <v>220</v>
      </c>
      <c r="B135" s="148" t="s">
        <v>221</v>
      </c>
      <c r="C135" s="36">
        <v>2</v>
      </c>
      <c r="D135" s="149">
        <v>1866900</v>
      </c>
      <c r="E135" s="36"/>
      <c r="F135" s="149"/>
      <c r="G135" s="36"/>
      <c r="H135" s="149"/>
      <c r="I135" s="150">
        <v>0</v>
      </c>
      <c r="J135" s="36">
        <v>2</v>
      </c>
      <c r="K135" s="149">
        <v>1866900</v>
      </c>
      <c r="L135" s="151">
        <v>0.1765807181077787</v>
      </c>
      <c r="M135" s="151">
        <v>3.8424591738712779E-2</v>
      </c>
    </row>
    <row r="136" spans="1:13" ht="56.25" x14ac:dyDescent="0.2">
      <c r="A136" s="142" t="s">
        <v>222</v>
      </c>
      <c r="B136" s="143" t="s">
        <v>223</v>
      </c>
      <c r="C136" s="39">
        <v>6</v>
      </c>
      <c r="D136" s="144">
        <v>744371.20000000007</v>
      </c>
      <c r="E136" s="39"/>
      <c r="F136" s="144"/>
      <c r="G136" s="39"/>
      <c r="H136" s="144"/>
      <c r="I136" s="145">
        <v>0</v>
      </c>
      <c r="J136" s="39">
        <v>6</v>
      </c>
      <c r="K136" s="144">
        <v>744371.20000000007</v>
      </c>
      <c r="L136" s="146">
        <v>7.0406342618645326E-2</v>
      </c>
      <c r="M136" s="146">
        <v>0.11527377521613832</v>
      </c>
    </row>
    <row r="137" spans="1:13" ht="22.5" x14ac:dyDescent="0.2">
      <c r="A137" s="147" t="s">
        <v>224</v>
      </c>
      <c r="B137" s="148" t="s">
        <v>225</v>
      </c>
      <c r="C137" s="36">
        <v>43</v>
      </c>
      <c r="D137" s="149">
        <v>5785618.1000000006</v>
      </c>
      <c r="E137" s="36"/>
      <c r="F137" s="149"/>
      <c r="G137" s="36"/>
      <c r="H137" s="149"/>
      <c r="I137" s="150">
        <v>0</v>
      </c>
      <c r="J137" s="36">
        <v>43</v>
      </c>
      <c r="K137" s="149">
        <v>5785618.1000000006</v>
      </c>
      <c r="L137" s="151">
        <v>0.54723263099007025</v>
      </c>
      <c r="M137" s="151">
        <v>0.82612872238232471</v>
      </c>
    </row>
    <row r="138" spans="1:13" ht="33.75" x14ac:dyDescent="0.2">
      <c r="A138" s="142" t="s">
        <v>226</v>
      </c>
      <c r="B138" s="143" t="s">
        <v>227</v>
      </c>
      <c r="C138" s="39">
        <v>5</v>
      </c>
      <c r="D138" s="144">
        <v>1659709.2000000002</v>
      </c>
      <c r="E138" s="39"/>
      <c r="F138" s="144"/>
      <c r="G138" s="39">
        <v>4</v>
      </c>
      <c r="H138" s="144">
        <v>-184781.32</v>
      </c>
      <c r="I138" s="145">
        <v>0</v>
      </c>
      <c r="J138" s="39">
        <v>9</v>
      </c>
      <c r="K138" s="144">
        <v>1474927.8800000001</v>
      </c>
      <c r="L138" s="146">
        <v>0.13950603899918776</v>
      </c>
      <c r="M138" s="146">
        <v>0.1729106628242075</v>
      </c>
    </row>
    <row r="139" spans="1:13" ht="22.5" x14ac:dyDescent="0.2">
      <c r="A139" s="147" t="s">
        <v>228</v>
      </c>
      <c r="B139" s="148" t="s">
        <v>229</v>
      </c>
      <c r="C139" s="36">
        <v>8</v>
      </c>
      <c r="D139" s="149">
        <v>2326087.8200000003</v>
      </c>
      <c r="E139" s="36"/>
      <c r="F139" s="149"/>
      <c r="G139" s="36"/>
      <c r="H139" s="149"/>
      <c r="I139" s="150">
        <v>1</v>
      </c>
      <c r="J139" s="36">
        <v>9</v>
      </c>
      <c r="K139" s="149">
        <v>2326087.8200000003</v>
      </c>
      <c r="L139" s="151">
        <v>0.22001299353867776</v>
      </c>
      <c r="M139" s="151">
        <v>0.1729106628242075</v>
      </c>
    </row>
    <row r="140" spans="1:13" x14ac:dyDescent="0.2">
      <c r="A140" s="142" t="s">
        <v>230</v>
      </c>
      <c r="B140" s="143" t="s">
        <v>231</v>
      </c>
      <c r="C140" s="39">
        <v>17</v>
      </c>
      <c r="D140" s="144">
        <v>3095960.39</v>
      </c>
      <c r="E140" s="39"/>
      <c r="F140" s="144"/>
      <c r="G140" s="39">
        <v>1</v>
      </c>
      <c r="H140" s="144">
        <v>-252036.64</v>
      </c>
      <c r="I140" s="145">
        <v>0</v>
      </c>
      <c r="J140" s="39">
        <v>18</v>
      </c>
      <c r="K140" s="144">
        <v>2843923.75</v>
      </c>
      <c r="L140" s="146">
        <v>0.2689924998761406</v>
      </c>
      <c r="M140" s="146">
        <v>0.345821325648415</v>
      </c>
    </row>
    <row r="141" spans="1:13" ht="22.5" x14ac:dyDescent="0.2">
      <c r="A141" s="147" t="s">
        <v>232</v>
      </c>
      <c r="B141" s="148" t="s">
        <v>233</v>
      </c>
      <c r="C141" s="36">
        <v>1</v>
      </c>
      <c r="D141" s="149">
        <v>493163.75</v>
      </c>
      <c r="E141" s="36"/>
      <c r="F141" s="149"/>
      <c r="G141" s="36"/>
      <c r="H141" s="149"/>
      <c r="I141" s="150">
        <v>0</v>
      </c>
      <c r="J141" s="36">
        <v>1</v>
      </c>
      <c r="K141" s="149">
        <v>493163.75</v>
      </c>
      <c r="L141" s="151">
        <v>4.6645888435226872E-2</v>
      </c>
      <c r="M141" s="151">
        <v>1.921229586935639E-2</v>
      </c>
    </row>
    <row r="142" spans="1:13" ht="22.5" x14ac:dyDescent="0.2">
      <c r="A142" s="142" t="s">
        <v>637</v>
      </c>
      <c r="B142" s="143" t="s">
        <v>638</v>
      </c>
      <c r="C142" s="39">
        <v>1</v>
      </c>
      <c r="D142" s="144">
        <v>181200</v>
      </c>
      <c r="E142" s="39"/>
      <c r="F142" s="144"/>
      <c r="G142" s="39"/>
      <c r="H142" s="144"/>
      <c r="I142" s="145">
        <v>0</v>
      </c>
      <c r="J142" s="39">
        <v>1</v>
      </c>
      <c r="K142" s="144">
        <v>181200</v>
      </c>
      <c r="L142" s="146">
        <v>1.7138800214863945E-2</v>
      </c>
      <c r="M142" s="146">
        <v>1.921229586935639E-2</v>
      </c>
    </row>
    <row r="143" spans="1:13" x14ac:dyDescent="0.2">
      <c r="A143" s="147" t="s">
        <v>234</v>
      </c>
      <c r="B143" s="148" t="s">
        <v>235</v>
      </c>
      <c r="C143" s="36">
        <v>2</v>
      </c>
      <c r="D143" s="149">
        <v>239154</v>
      </c>
      <c r="E143" s="36"/>
      <c r="F143" s="149"/>
      <c r="G143" s="36">
        <v>2</v>
      </c>
      <c r="H143" s="149">
        <v>-203734</v>
      </c>
      <c r="I143" s="150">
        <v>0</v>
      </c>
      <c r="J143" s="36">
        <v>4</v>
      </c>
      <c r="K143" s="149">
        <v>35420</v>
      </c>
      <c r="L143" s="151">
        <v>3.3502003510512196E-3</v>
      </c>
      <c r="M143" s="151">
        <v>7.6849183477425559E-2</v>
      </c>
    </row>
    <row r="144" spans="1:13" x14ac:dyDescent="0.2">
      <c r="A144" s="142" t="s">
        <v>236</v>
      </c>
      <c r="B144" s="143" t="s">
        <v>237</v>
      </c>
      <c r="C144" s="39">
        <v>23</v>
      </c>
      <c r="D144" s="144">
        <v>13206400.139999999</v>
      </c>
      <c r="E144" s="39"/>
      <c r="F144" s="144"/>
      <c r="G144" s="39">
        <v>13</v>
      </c>
      <c r="H144" s="144">
        <v>-1531531.6000000003</v>
      </c>
      <c r="I144" s="145">
        <v>1</v>
      </c>
      <c r="J144" s="39">
        <v>37</v>
      </c>
      <c r="K144" s="144">
        <v>11674868.539999999</v>
      </c>
      <c r="L144" s="146">
        <v>1.1042673258380813</v>
      </c>
      <c r="M144" s="146">
        <v>0.71085494716618636</v>
      </c>
    </row>
    <row r="145" spans="1:13" x14ac:dyDescent="0.2">
      <c r="A145" s="147" t="s">
        <v>238</v>
      </c>
      <c r="B145" s="148" t="s">
        <v>239</v>
      </c>
      <c r="C145" s="36">
        <v>13</v>
      </c>
      <c r="D145" s="149">
        <v>3291478.12</v>
      </c>
      <c r="E145" s="36"/>
      <c r="F145" s="149"/>
      <c r="G145" s="36">
        <v>4</v>
      </c>
      <c r="H145" s="149">
        <v>-666328.59</v>
      </c>
      <c r="I145" s="150">
        <v>0</v>
      </c>
      <c r="J145" s="36">
        <v>17</v>
      </c>
      <c r="K145" s="149">
        <v>2625149.5300000003</v>
      </c>
      <c r="L145" s="151">
        <v>0.2482997424327483</v>
      </c>
      <c r="M145" s="151">
        <v>0.32660902977905859</v>
      </c>
    </row>
    <row r="146" spans="1:13" x14ac:dyDescent="0.2">
      <c r="A146" s="142" t="s">
        <v>240</v>
      </c>
      <c r="B146" s="143" t="s">
        <v>241</v>
      </c>
      <c r="C146" s="39">
        <v>1</v>
      </c>
      <c r="D146" s="144">
        <v>347550</v>
      </c>
      <c r="E146" s="39"/>
      <c r="F146" s="144"/>
      <c r="G146" s="39">
        <v>3</v>
      </c>
      <c r="H146" s="144">
        <v>-298100</v>
      </c>
      <c r="I146" s="145">
        <v>0</v>
      </c>
      <c r="J146" s="39">
        <v>4</v>
      </c>
      <c r="K146" s="144">
        <v>49450</v>
      </c>
      <c r="L146" s="146">
        <v>4.6772277628312478E-3</v>
      </c>
      <c r="M146" s="146">
        <v>7.6849183477425559E-2</v>
      </c>
    </row>
    <row r="147" spans="1:13" ht="22.5" x14ac:dyDescent="0.2">
      <c r="A147" s="147" t="s">
        <v>242</v>
      </c>
      <c r="B147" s="148" t="s">
        <v>243</v>
      </c>
      <c r="C147" s="36">
        <v>1</v>
      </c>
      <c r="D147" s="149">
        <v>826400</v>
      </c>
      <c r="E147" s="36"/>
      <c r="F147" s="149"/>
      <c r="G147" s="36"/>
      <c r="H147" s="149"/>
      <c r="I147" s="150">
        <v>0</v>
      </c>
      <c r="J147" s="36">
        <v>1</v>
      </c>
      <c r="K147" s="149">
        <v>826400</v>
      </c>
      <c r="L147" s="151">
        <v>7.816503585851857E-2</v>
      </c>
      <c r="M147" s="151">
        <v>1.921229586935639E-2</v>
      </c>
    </row>
    <row r="148" spans="1:13" x14ac:dyDescent="0.2">
      <c r="A148" s="142" t="s">
        <v>419</v>
      </c>
      <c r="B148" s="143" t="s">
        <v>420</v>
      </c>
      <c r="C148" s="39">
        <v>1</v>
      </c>
      <c r="D148" s="144">
        <v>387960</v>
      </c>
      <c r="E148" s="39"/>
      <c r="F148" s="144"/>
      <c r="G148" s="39"/>
      <c r="H148" s="144"/>
      <c r="I148" s="145">
        <v>0</v>
      </c>
      <c r="J148" s="39">
        <v>1</v>
      </c>
      <c r="K148" s="144">
        <v>387960</v>
      </c>
      <c r="L148" s="146">
        <v>3.6695192777917308E-2</v>
      </c>
      <c r="M148" s="146">
        <v>1.921229586935639E-2</v>
      </c>
    </row>
    <row r="149" spans="1:13" x14ac:dyDescent="0.2">
      <c r="A149" s="147" t="s">
        <v>244</v>
      </c>
      <c r="B149" s="148" t="s">
        <v>245</v>
      </c>
      <c r="C149" s="36">
        <v>3</v>
      </c>
      <c r="D149" s="149">
        <v>1278345.8500000001</v>
      </c>
      <c r="E149" s="36">
        <v>1</v>
      </c>
      <c r="F149" s="149">
        <v>43380</v>
      </c>
      <c r="G149" s="36"/>
      <c r="H149" s="149"/>
      <c r="I149" s="150">
        <v>0</v>
      </c>
      <c r="J149" s="36">
        <v>4</v>
      </c>
      <c r="K149" s="149">
        <v>1321725.8500000001</v>
      </c>
      <c r="L149" s="151">
        <v>0.12501542650094499</v>
      </c>
      <c r="M149" s="151">
        <v>7.6849183477425559E-2</v>
      </c>
    </row>
    <row r="150" spans="1:13" x14ac:dyDescent="0.2">
      <c r="A150" s="142" t="s">
        <v>246</v>
      </c>
      <c r="B150" s="143" t="s">
        <v>247</v>
      </c>
      <c r="C150" s="39">
        <v>3</v>
      </c>
      <c r="D150" s="144">
        <v>1276516</v>
      </c>
      <c r="E150" s="39"/>
      <c r="F150" s="144"/>
      <c r="G150" s="39">
        <v>2</v>
      </c>
      <c r="H150" s="144">
        <v>-430072</v>
      </c>
      <c r="I150" s="145">
        <v>0</v>
      </c>
      <c r="J150" s="39">
        <v>5</v>
      </c>
      <c r="K150" s="144">
        <v>846444</v>
      </c>
      <c r="L150" s="146">
        <v>8.0060897401050213E-2</v>
      </c>
      <c r="M150" s="146">
        <v>9.6061479346781942E-2</v>
      </c>
    </row>
    <row r="151" spans="1:13" x14ac:dyDescent="0.2">
      <c r="A151" s="147" t="s">
        <v>248</v>
      </c>
      <c r="B151" s="148" t="s">
        <v>249</v>
      </c>
      <c r="C151" s="36">
        <v>1</v>
      </c>
      <c r="D151" s="149">
        <v>399000</v>
      </c>
      <c r="E151" s="36"/>
      <c r="F151" s="149"/>
      <c r="G151" s="36"/>
      <c r="H151" s="149"/>
      <c r="I151" s="150">
        <v>0</v>
      </c>
      <c r="J151" s="36">
        <v>1</v>
      </c>
      <c r="K151" s="149">
        <v>399000</v>
      </c>
      <c r="L151" s="151">
        <v>3.7739411069154051E-2</v>
      </c>
      <c r="M151" s="151">
        <v>1.921229586935639E-2</v>
      </c>
    </row>
    <row r="152" spans="1:13" x14ac:dyDescent="0.2">
      <c r="A152" s="142" t="s">
        <v>250</v>
      </c>
      <c r="B152" s="143" t="s">
        <v>251</v>
      </c>
      <c r="C152" s="39">
        <v>7</v>
      </c>
      <c r="D152" s="144">
        <v>1130054.96</v>
      </c>
      <c r="E152" s="39"/>
      <c r="F152" s="144"/>
      <c r="G152" s="39"/>
      <c r="H152" s="144"/>
      <c r="I152" s="145">
        <v>0</v>
      </c>
      <c r="J152" s="39">
        <v>7</v>
      </c>
      <c r="K152" s="144">
        <v>1130054.96</v>
      </c>
      <c r="L152" s="146">
        <v>0.10688623725858756</v>
      </c>
      <c r="M152" s="146">
        <v>0.13448607108549471</v>
      </c>
    </row>
    <row r="153" spans="1:13" ht="22.5" x14ac:dyDescent="0.2">
      <c r="A153" s="147" t="s">
        <v>252</v>
      </c>
      <c r="B153" s="148" t="s">
        <v>253</v>
      </c>
      <c r="C153" s="36">
        <v>1</v>
      </c>
      <c r="D153" s="149">
        <v>599952</v>
      </c>
      <c r="E153" s="36"/>
      <c r="F153" s="149"/>
      <c r="G153" s="36"/>
      <c r="H153" s="149"/>
      <c r="I153" s="150">
        <v>0</v>
      </c>
      <c r="J153" s="36">
        <v>1</v>
      </c>
      <c r="K153" s="149">
        <v>599952</v>
      </c>
      <c r="L153" s="151">
        <v>5.6746454009426343E-2</v>
      </c>
      <c r="M153" s="151">
        <v>1.921229586935639E-2</v>
      </c>
    </row>
    <row r="154" spans="1:13" ht="22.5" x14ac:dyDescent="0.2">
      <c r="A154" s="142" t="s">
        <v>575</v>
      </c>
      <c r="B154" s="143" t="s">
        <v>576</v>
      </c>
      <c r="C154" s="39">
        <v>2</v>
      </c>
      <c r="D154" s="144">
        <v>718200</v>
      </c>
      <c r="E154" s="39"/>
      <c r="F154" s="144"/>
      <c r="G154" s="39"/>
      <c r="H154" s="144"/>
      <c r="I154" s="145">
        <v>0</v>
      </c>
      <c r="J154" s="39">
        <v>2</v>
      </c>
      <c r="K154" s="144">
        <v>718200</v>
      </c>
      <c r="L154" s="146">
        <v>6.7930939924477296E-2</v>
      </c>
      <c r="M154" s="146">
        <v>3.8424591738712779E-2</v>
      </c>
    </row>
    <row r="155" spans="1:13" x14ac:dyDescent="0.2">
      <c r="A155" s="147" t="s">
        <v>254</v>
      </c>
      <c r="B155" s="148" t="s">
        <v>255</v>
      </c>
      <c r="C155" s="36">
        <v>14</v>
      </c>
      <c r="D155" s="149">
        <v>3658957</v>
      </c>
      <c r="E155" s="36">
        <v>1</v>
      </c>
      <c r="F155" s="149">
        <v>119400</v>
      </c>
      <c r="G155" s="36"/>
      <c r="H155" s="149"/>
      <c r="I155" s="150">
        <v>1</v>
      </c>
      <c r="J155" s="36">
        <v>16</v>
      </c>
      <c r="K155" s="149">
        <v>3778357</v>
      </c>
      <c r="L155" s="151">
        <v>0.35737585962159324</v>
      </c>
      <c r="M155" s="151">
        <v>0.30739673390970224</v>
      </c>
    </row>
    <row r="156" spans="1:13" x14ac:dyDescent="0.2">
      <c r="A156" s="142" t="s">
        <v>256</v>
      </c>
      <c r="B156" s="143" t="s">
        <v>257</v>
      </c>
      <c r="C156" s="39">
        <v>23</v>
      </c>
      <c r="D156" s="144">
        <v>4923382.67</v>
      </c>
      <c r="E156" s="39"/>
      <c r="F156" s="144"/>
      <c r="G156" s="39">
        <v>3</v>
      </c>
      <c r="H156" s="144">
        <v>-940350</v>
      </c>
      <c r="I156" s="145">
        <v>1</v>
      </c>
      <c r="J156" s="39">
        <v>27</v>
      </c>
      <c r="K156" s="144">
        <v>3983032.67</v>
      </c>
      <c r="L156" s="146">
        <v>0.37673510585213088</v>
      </c>
      <c r="M156" s="146">
        <v>0.51873198847262247</v>
      </c>
    </row>
    <row r="157" spans="1:13" ht="22.5" x14ac:dyDescent="0.2">
      <c r="A157" s="147" t="s">
        <v>593</v>
      </c>
      <c r="B157" s="148" t="s">
        <v>594</v>
      </c>
      <c r="C157" s="36">
        <v>1</v>
      </c>
      <c r="D157" s="149">
        <v>507133</v>
      </c>
      <c r="E157" s="36"/>
      <c r="F157" s="149"/>
      <c r="G157" s="36"/>
      <c r="H157" s="149"/>
      <c r="I157" s="150">
        <v>0</v>
      </c>
      <c r="J157" s="36">
        <v>1</v>
      </c>
      <c r="K157" s="149">
        <v>507133</v>
      </c>
      <c r="L157" s="151">
        <v>4.7967169808855396E-2</v>
      </c>
      <c r="M157" s="151">
        <v>1.921229586935639E-2</v>
      </c>
    </row>
    <row r="158" spans="1:13" x14ac:dyDescent="0.2">
      <c r="A158" s="142" t="s">
        <v>258</v>
      </c>
      <c r="B158" s="143" t="s">
        <v>259</v>
      </c>
      <c r="C158" s="39">
        <v>9</v>
      </c>
      <c r="D158" s="144">
        <v>1702458.26</v>
      </c>
      <c r="E158" s="39">
        <v>2</v>
      </c>
      <c r="F158" s="144">
        <v>394981.43</v>
      </c>
      <c r="G158" s="39">
        <v>3</v>
      </c>
      <c r="H158" s="144">
        <v>-46870.83</v>
      </c>
      <c r="I158" s="145">
        <v>1</v>
      </c>
      <c r="J158" s="39">
        <v>15</v>
      </c>
      <c r="K158" s="144">
        <v>2050568.8599999999</v>
      </c>
      <c r="L158" s="146">
        <v>0.19395303542142006</v>
      </c>
      <c r="M158" s="146">
        <v>0.28818443804034583</v>
      </c>
    </row>
    <row r="159" spans="1:13" x14ac:dyDescent="0.2">
      <c r="A159" s="147" t="s">
        <v>260</v>
      </c>
      <c r="B159" s="148" t="s">
        <v>261</v>
      </c>
      <c r="C159" s="36">
        <v>5</v>
      </c>
      <c r="D159" s="149">
        <v>558739.19999999995</v>
      </c>
      <c r="E159" s="36"/>
      <c r="F159" s="149"/>
      <c r="G159" s="36"/>
      <c r="H159" s="149"/>
      <c r="I159" s="150">
        <v>0</v>
      </c>
      <c r="J159" s="36">
        <v>5</v>
      </c>
      <c r="K159" s="149">
        <v>558739.19999999995</v>
      </c>
      <c r="L159" s="151">
        <v>5.2848341727444306E-2</v>
      </c>
      <c r="M159" s="151">
        <v>9.6061479346781942E-2</v>
      </c>
    </row>
    <row r="160" spans="1:13" ht="22.5" x14ac:dyDescent="0.2">
      <c r="A160" s="142" t="s">
        <v>363</v>
      </c>
      <c r="B160" s="143" t="s">
        <v>364</v>
      </c>
      <c r="C160" s="39">
        <v>1</v>
      </c>
      <c r="D160" s="144">
        <v>648000</v>
      </c>
      <c r="E160" s="39"/>
      <c r="F160" s="144"/>
      <c r="G160" s="39"/>
      <c r="H160" s="144"/>
      <c r="I160" s="145">
        <v>0</v>
      </c>
      <c r="J160" s="39">
        <v>1</v>
      </c>
      <c r="K160" s="144">
        <v>648000</v>
      </c>
      <c r="L160" s="146">
        <v>6.1291073616069738E-2</v>
      </c>
      <c r="M160" s="146">
        <v>1.921229586935639E-2</v>
      </c>
    </row>
    <row r="161" spans="1:13" ht="22.5" x14ac:dyDescent="0.2">
      <c r="A161" s="147" t="s">
        <v>262</v>
      </c>
      <c r="B161" s="148" t="s">
        <v>263</v>
      </c>
      <c r="C161" s="36">
        <v>15</v>
      </c>
      <c r="D161" s="149">
        <v>7006763.6400000006</v>
      </c>
      <c r="E161" s="36">
        <v>1</v>
      </c>
      <c r="F161" s="149">
        <v>121027.5</v>
      </c>
      <c r="G161" s="36"/>
      <c r="H161" s="149"/>
      <c r="I161" s="150">
        <v>1</v>
      </c>
      <c r="J161" s="36">
        <v>17</v>
      </c>
      <c r="K161" s="149">
        <v>7127791.1400000006</v>
      </c>
      <c r="L161" s="151">
        <v>0.67418205475572479</v>
      </c>
      <c r="M161" s="151">
        <v>0.32660902977905859</v>
      </c>
    </row>
    <row r="162" spans="1:13" x14ac:dyDescent="0.2">
      <c r="A162" s="142" t="s">
        <v>266</v>
      </c>
      <c r="B162" s="143" t="s">
        <v>267</v>
      </c>
      <c r="C162" s="39">
        <v>7</v>
      </c>
      <c r="D162" s="144">
        <v>2487250</v>
      </c>
      <c r="E162" s="39"/>
      <c r="F162" s="144"/>
      <c r="G162" s="39">
        <v>1</v>
      </c>
      <c r="H162" s="144">
        <v>-118000</v>
      </c>
      <c r="I162" s="145">
        <v>2</v>
      </c>
      <c r="J162" s="39">
        <v>10</v>
      </c>
      <c r="K162" s="144">
        <v>2369250</v>
      </c>
      <c r="L162" s="146">
        <v>0.22409548790875497</v>
      </c>
      <c r="M162" s="146">
        <v>0.19212295869356388</v>
      </c>
    </row>
    <row r="163" spans="1:13" x14ac:dyDescent="0.2">
      <c r="A163" s="147" t="s">
        <v>268</v>
      </c>
      <c r="B163" s="148" t="s">
        <v>269</v>
      </c>
      <c r="C163" s="36">
        <v>2</v>
      </c>
      <c r="D163" s="149">
        <v>374262.75</v>
      </c>
      <c r="E163" s="36"/>
      <c r="F163" s="149"/>
      <c r="G163" s="36"/>
      <c r="H163" s="149"/>
      <c r="I163" s="150">
        <v>0</v>
      </c>
      <c r="J163" s="36">
        <v>2</v>
      </c>
      <c r="K163" s="149">
        <v>374262.75</v>
      </c>
      <c r="L163" s="151">
        <v>3.5399638521609114E-2</v>
      </c>
      <c r="M163" s="151">
        <v>3.8424591738712779E-2</v>
      </c>
    </row>
    <row r="164" spans="1:13" ht="22.5" x14ac:dyDescent="0.2">
      <c r="A164" s="142" t="s">
        <v>270</v>
      </c>
      <c r="B164" s="143" t="s">
        <v>271</v>
      </c>
      <c r="C164" s="39">
        <v>2</v>
      </c>
      <c r="D164" s="144">
        <v>512600</v>
      </c>
      <c r="E164" s="39"/>
      <c r="F164" s="144"/>
      <c r="G164" s="39"/>
      <c r="H164" s="144"/>
      <c r="I164" s="145">
        <v>0</v>
      </c>
      <c r="J164" s="39">
        <v>2</v>
      </c>
      <c r="K164" s="144">
        <v>512600</v>
      </c>
      <c r="L164" s="146">
        <v>4.8484265949995907E-2</v>
      </c>
      <c r="M164" s="146">
        <v>3.8424591738712779E-2</v>
      </c>
    </row>
    <row r="165" spans="1:13" ht="22.5" x14ac:dyDescent="0.2">
      <c r="A165" s="147" t="s">
        <v>595</v>
      </c>
      <c r="B165" s="148" t="s">
        <v>596</v>
      </c>
      <c r="C165" s="36">
        <v>1</v>
      </c>
      <c r="D165" s="149">
        <v>248428</v>
      </c>
      <c r="E165" s="36"/>
      <c r="F165" s="149"/>
      <c r="G165" s="36"/>
      <c r="H165" s="149"/>
      <c r="I165" s="150">
        <v>0</v>
      </c>
      <c r="J165" s="36">
        <v>1</v>
      </c>
      <c r="K165" s="149">
        <v>248428</v>
      </c>
      <c r="L165" s="151">
        <v>2.3497559932550885E-2</v>
      </c>
      <c r="M165" s="151">
        <v>1.921229586935639E-2</v>
      </c>
    </row>
    <row r="166" spans="1:13" ht="22.5" x14ac:dyDescent="0.2">
      <c r="A166" s="142" t="s">
        <v>272</v>
      </c>
      <c r="B166" s="143" t="s">
        <v>273</v>
      </c>
      <c r="C166" s="39">
        <v>1</v>
      </c>
      <c r="D166" s="144">
        <v>190060</v>
      </c>
      <c r="E166" s="39"/>
      <c r="F166" s="144"/>
      <c r="G166" s="39"/>
      <c r="H166" s="144"/>
      <c r="I166" s="145">
        <v>0</v>
      </c>
      <c r="J166" s="39">
        <v>1</v>
      </c>
      <c r="K166" s="144">
        <v>190060</v>
      </c>
      <c r="L166" s="146">
        <v>1.7976823227577491E-2</v>
      </c>
      <c r="M166" s="146">
        <v>1.921229586935639E-2</v>
      </c>
    </row>
    <row r="167" spans="1:13" x14ac:dyDescent="0.2">
      <c r="A167" s="147" t="s">
        <v>274</v>
      </c>
      <c r="B167" s="148" t="s">
        <v>275</v>
      </c>
      <c r="C167" s="36">
        <v>1</v>
      </c>
      <c r="D167" s="149">
        <v>51600</v>
      </c>
      <c r="E167" s="36"/>
      <c r="F167" s="149"/>
      <c r="G167" s="36"/>
      <c r="H167" s="149"/>
      <c r="I167" s="150">
        <v>0</v>
      </c>
      <c r="J167" s="36">
        <v>1</v>
      </c>
      <c r="K167" s="149">
        <v>51600</v>
      </c>
      <c r="L167" s="151">
        <v>4.8805854916499974E-3</v>
      </c>
      <c r="M167" s="151">
        <v>1.921229586935639E-2</v>
      </c>
    </row>
    <row r="168" spans="1:13" x14ac:dyDescent="0.2">
      <c r="A168" s="142" t="s">
        <v>276</v>
      </c>
      <c r="B168" s="143" t="s">
        <v>277</v>
      </c>
      <c r="C168" s="39">
        <v>1</v>
      </c>
      <c r="D168" s="144">
        <v>648000</v>
      </c>
      <c r="E168" s="39"/>
      <c r="F168" s="144"/>
      <c r="G168" s="39"/>
      <c r="H168" s="144"/>
      <c r="I168" s="145">
        <v>0</v>
      </c>
      <c r="J168" s="39">
        <v>1</v>
      </c>
      <c r="K168" s="144">
        <v>648000</v>
      </c>
      <c r="L168" s="146">
        <v>6.1291073616069738E-2</v>
      </c>
      <c r="M168" s="146">
        <v>1.921229586935639E-2</v>
      </c>
    </row>
    <row r="169" spans="1:13" ht="22.5" x14ac:dyDescent="0.2">
      <c r="A169" s="147" t="s">
        <v>540</v>
      </c>
      <c r="B169" s="148" t="s">
        <v>541</v>
      </c>
      <c r="C169" s="36">
        <v>1</v>
      </c>
      <c r="D169" s="149">
        <v>80000</v>
      </c>
      <c r="E169" s="36"/>
      <c r="F169" s="149"/>
      <c r="G169" s="36"/>
      <c r="H169" s="149"/>
      <c r="I169" s="150">
        <v>0</v>
      </c>
      <c r="J169" s="36">
        <v>1</v>
      </c>
      <c r="K169" s="149">
        <v>80000</v>
      </c>
      <c r="L169" s="151">
        <v>7.5667992118604614E-3</v>
      </c>
      <c r="M169" s="151">
        <v>1.921229586935639E-2</v>
      </c>
    </row>
    <row r="170" spans="1:13" x14ac:dyDescent="0.2">
      <c r="A170" s="142" t="s">
        <v>278</v>
      </c>
      <c r="B170" s="143" t="s">
        <v>279</v>
      </c>
      <c r="C170" s="39">
        <v>10</v>
      </c>
      <c r="D170" s="144">
        <v>3423669.3</v>
      </c>
      <c r="E170" s="39"/>
      <c r="F170" s="144"/>
      <c r="G170" s="39"/>
      <c r="H170" s="144"/>
      <c r="I170" s="145">
        <v>1</v>
      </c>
      <c r="J170" s="39">
        <v>11</v>
      </c>
      <c r="K170" s="144">
        <v>3423669.3</v>
      </c>
      <c r="L170" s="146">
        <v>0.32382772701138574</v>
      </c>
      <c r="M170" s="146">
        <v>0.21133525456292027</v>
      </c>
    </row>
    <row r="171" spans="1:13" x14ac:dyDescent="0.2">
      <c r="A171" s="147" t="s">
        <v>280</v>
      </c>
      <c r="B171" s="148" t="s">
        <v>281</v>
      </c>
      <c r="C171" s="36">
        <v>2</v>
      </c>
      <c r="D171" s="149">
        <v>999777.87</v>
      </c>
      <c r="E171" s="36"/>
      <c r="F171" s="149"/>
      <c r="G171" s="36"/>
      <c r="H171" s="149"/>
      <c r="I171" s="150">
        <v>0</v>
      </c>
      <c r="J171" s="36">
        <v>2</v>
      </c>
      <c r="K171" s="149">
        <v>999777.87</v>
      </c>
      <c r="L171" s="151">
        <v>9.4563979984394142E-2</v>
      </c>
      <c r="M171" s="151">
        <v>3.8424591738712779E-2</v>
      </c>
    </row>
    <row r="172" spans="1:13" x14ac:dyDescent="0.2">
      <c r="A172" s="142" t="s">
        <v>282</v>
      </c>
      <c r="B172" s="143" t="s">
        <v>283</v>
      </c>
      <c r="C172" s="39"/>
      <c r="D172" s="144"/>
      <c r="E172" s="39"/>
      <c r="F172" s="144"/>
      <c r="G172" s="39"/>
      <c r="H172" s="144"/>
      <c r="I172" s="145">
        <v>1</v>
      </c>
      <c r="J172" s="39">
        <v>1</v>
      </c>
      <c r="K172" s="144">
        <v>0</v>
      </c>
      <c r="L172" s="146">
        <v>0</v>
      </c>
      <c r="M172" s="146">
        <v>1.921229586935639E-2</v>
      </c>
    </row>
    <row r="173" spans="1:13" ht="22.5" x14ac:dyDescent="0.2">
      <c r="A173" s="147" t="s">
        <v>284</v>
      </c>
      <c r="B173" s="148" t="s">
        <v>285</v>
      </c>
      <c r="C173" s="36">
        <v>9</v>
      </c>
      <c r="D173" s="149">
        <v>3955032.6799999997</v>
      </c>
      <c r="E173" s="36">
        <v>2</v>
      </c>
      <c r="F173" s="149">
        <v>80280</v>
      </c>
      <c r="G173" s="36"/>
      <c r="H173" s="149"/>
      <c r="I173" s="150">
        <v>1</v>
      </c>
      <c r="J173" s="36">
        <v>12</v>
      </c>
      <c r="K173" s="149">
        <v>4035312.6799999997</v>
      </c>
      <c r="L173" s="151">
        <v>0.38168001008293156</v>
      </c>
      <c r="M173" s="151">
        <v>0.23054755043227665</v>
      </c>
    </row>
    <row r="174" spans="1:13" x14ac:dyDescent="0.2">
      <c r="A174" s="142" t="s">
        <v>288</v>
      </c>
      <c r="B174" s="143" t="s">
        <v>289</v>
      </c>
      <c r="C174" s="39">
        <v>10</v>
      </c>
      <c r="D174" s="144">
        <v>2319981.04</v>
      </c>
      <c r="E174" s="39">
        <v>1</v>
      </c>
      <c r="F174" s="144">
        <v>37000</v>
      </c>
      <c r="G174" s="39"/>
      <c r="H174" s="144"/>
      <c r="I174" s="145">
        <v>0</v>
      </c>
      <c r="J174" s="39">
        <v>11</v>
      </c>
      <c r="K174" s="144">
        <v>2356981.04</v>
      </c>
      <c r="L174" s="146">
        <v>0.22293502844802565</v>
      </c>
      <c r="M174" s="146">
        <v>0.21133525456292027</v>
      </c>
    </row>
    <row r="175" spans="1:13" x14ac:dyDescent="0.2">
      <c r="A175" s="147" t="s">
        <v>290</v>
      </c>
      <c r="B175" s="148" t="s">
        <v>291</v>
      </c>
      <c r="C175" s="36">
        <v>28</v>
      </c>
      <c r="D175" s="149">
        <v>12482129.74</v>
      </c>
      <c r="E175" s="36"/>
      <c r="F175" s="149"/>
      <c r="G175" s="36">
        <v>2</v>
      </c>
      <c r="H175" s="149">
        <v>-16371.07</v>
      </c>
      <c r="I175" s="150">
        <v>0</v>
      </c>
      <c r="J175" s="36">
        <v>30</v>
      </c>
      <c r="K175" s="149">
        <v>12465758.67</v>
      </c>
      <c r="L175" s="151">
        <v>1.1790736609924839</v>
      </c>
      <c r="M175" s="151">
        <v>0.57636887608069165</v>
      </c>
    </row>
    <row r="176" spans="1:13" x14ac:dyDescent="0.2">
      <c r="A176" s="142" t="s">
        <v>292</v>
      </c>
      <c r="B176" s="143" t="s">
        <v>293</v>
      </c>
      <c r="C176" s="39">
        <v>19</v>
      </c>
      <c r="D176" s="144">
        <v>3604360.5599999996</v>
      </c>
      <c r="E176" s="39"/>
      <c r="F176" s="144"/>
      <c r="G176" s="39">
        <v>1</v>
      </c>
      <c r="H176" s="144">
        <v>-59998.8</v>
      </c>
      <c r="I176" s="145">
        <v>0</v>
      </c>
      <c r="J176" s="39">
        <v>20</v>
      </c>
      <c r="K176" s="144">
        <v>3544361.76</v>
      </c>
      <c r="L176" s="146">
        <v>0.33524342215145447</v>
      </c>
      <c r="M176" s="146">
        <v>0.38424591738712777</v>
      </c>
    </row>
    <row r="177" spans="1:16" ht="22.5" x14ac:dyDescent="0.2">
      <c r="A177" s="147" t="s">
        <v>294</v>
      </c>
      <c r="B177" s="148" t="s">
        <v>295</v>
      </c>
      <c r="C177" s="36">
        <v>8</v>
      </c>
      <c r="D177" s="149">
        <v>1232065.72</v>
      </c>
      <c r="E177" s="36"/>
      <c r="F177" s="149"/>
      <c r="G177" s="36"/>
      <c r="H177" s="149"/>
      <c r="I177" s="150">
        <v>0</v>
      </c>
      <c r="J177" s="36">
        <v>8</v>
      </c>
      <c r="K177" s="149">
        <v>1232065.72</v>
      </c>
      <c r="L177" s="151">
        <v>0.11653492398820366</v>
      </c>
      <c r="M177" s="151">
        <v>0.15369836695485112</v>
      </c>
    </row>
    <row r="178" spans="1:16" x14ac:dyDescent="0.2">
      <c r="A178" s="142" t="s">
        <v>296</v>
      </c>
      <c r="B178" s="143" t="s">
        <v>297</v>
      </c>
      <c r="C178" s="39">
        <v>1</v>
      </c>
      <c r="D178" s="144">
        <v>60000</v>
      </c>
      <c r="E178" s="39"/>
      <c r="F178" s="144"/>
      <c r="G178" s="39"/>
      <c r="H178" s="144"/>
      <c r="I178" s="145">
        <v>0</v>
      </c>
      <c r="J178" s="39">
        <v>1</v>
      </c>
      <c r="K178" s="144">
        <v>60000</v>
      </c>
      <c r="L178" s="146">
        <v>5.6750994088953458E-3</v>
      </c>
      <c r="M178" s="146">
        <v>1.921229586935639E-2</v>
      </c>
    </row>
    <row r="179" spans="1:16" x14ac:dyDescent="0.2">
      <c r="A179" s="147" t="s">
        <v>298</v>
      </c>
      <c r="B179" s="148" t="s">
        <v>299</v>
      </c>
      <c r="C179" s="36">
        <v>9</v>
      </c>
      <c r="D179" s="149">
        <v>1090880.5</v>
      </c>
      <c r="E179" s="36"/>
      <c r="F179" s="149"/>
      <c r="G179" s="36"/>
      <c r="H179" s="149"/>
      <c r="I179" s="150">
        <v>0</v>
      </c>
      <c r="J179" s="36">
        <v>9</v>
      </c>
      <c r="K179" s="149">
        <v>1090880.5</v>
      </c>
      <c r="L179" s="151">
        <v>0.10318092134542432</v>
      </c>
      <c r="M179" s="151">
        <v>0.1729106628242075</v>
      </c>
    </row>
    <row r="180" spans="1:16" ht="22.5" x14ac:dyDescent="0.2">
      <c r="A180" s="142" t="s">
        <v>302</v>
      </c>
      <c r="B180" s="143" t="s">
        <v>303</v>
      </c>
      <c r="C180" s="39">
        <v>13</v>
      </c>
      <c r="D180" s="144">
        <v>4971901.1500000004</v>
      </c>
      <c r="E180" s="39">
        <v>2</v>
      </c>
      <c r="F180" s="144">
        <v>118779</v>
      </c>
      <c r="G180" s="39">
        <v>1</v>
      </c>
      <c r="H180" s="144">
        <v>-79215</v>
      </c>
      <c r="I180" s="145">
        <v>0</v>
      </c>
      <c r="J180" s="39">
        <v>16</v>
      </c>
      <c r="K180" s="144">
        <v>5011465.1500000004</v>
      </c>
      <c r="L180" s="146">
        <v>0.47400938184107716</v>
      </c>
      <c r="M180" s="146">
        <v>0.30739673390970224</v>
      </c>
    </row>
    <row r="181" spans="1:16" ht="22.5" x14ac:dyDescent="0.2">
      <c r="A181" s="147" t="s">
        <v>304</v>
      </c>
      <c r="B181" s="148" t="s">
        <v>305</v>
      </c>
      <c r="C181" s="36">
        <v>13</v>
      </c>
      <c r="D181" s="149">
        <v>6785559.7299999995</v>
      </c>
      <c r="E181" s="36"/>
      <c r="F181" s="149"/>
      <c r="G181" s="36">
        <v>8</v>
      </c>
      <c r="H181" s="149">
        <v>-1840545.6300000001</v>
      </c>
      <c r="I181" s="150">
        <v>0</v>
      </c>
      <c r="J181" s="36">
        <v>21</v>
      </c>
      <c r="K181" s="149">
        <v>4945014.0999999996</v>
      </c>
      <c r="L181" s="151">
        <v>0.46772410993148583</v>
      </c>
      <c r="M181" s="151">
        <v>0.40345821325648418</v>
      </c>
    </row>
    <row r="182" spans="1:16" x14ac:dyDescent="0.2">
      <c r="A182" s="142" t="s">
        <v>306</v>
      </c>
      <c r="B182" s="143" t="s">
        <v>307</v>
      </c>
      <c r="C182" s="39">
        <v>7</v>
      </c>
      <c r="D182" s="144">
        <v>2012986.9</v>
      </c>
      <c r="E182" s="39">
        <v>1</v>
      </c>
      <c r="F182" s="144">
        <v>13982</v>
      </c>
      <c r="G182" s="39"/>
      <c r="H182" s="144"/>
      <c r="I182" s="145">
        <v>0</v>
      </c>
      <c r="J182" s="39">
        <v>8</v>
      </c>
      <c r="K182" s="144">
        <v>2026968.9</v>
      </c>
      <c r="L182" s="146">
        <v>0.19172083343732083</v>
      </c>
      <c r="M182" s="146">
        <v>0.15369836695485112</v>
      </c>
    </row>
    <row r="183" spans="1:16" x14ac:dyDescent="0.2">
      <c r="A183" s="532" t="s">
        <v>310</v>
      </c>
      <c r="B183" s="533" t="s">
        <v>311</v>
      </c>
      <c r="C183" s="534">
        <v>10</v>
      </c>
      <c r="D183" s="535">
        <v>4138062</v>
      </c>
      <c r="E183" s="534"/>
      <c r="F183" s="535"/>
      <c r="G183" s="534"/>
      <c r="H183" s="535"/>
      <c r="I183" s="536">
        <v>0</v>
      </c>
      <c r="J183" s="534">
        <v>10</v>
      </c>
      <c r="K183" s="535">
        <v>4138062</v>
      </c>
      <c r="L183" s="537">
        <v>0.39139855350287156</v>
      </c>
      <c r="M183" s="537">
        <v>0.19212295869356388</v>
      </c>
    </row>
    <row r="184" spans="1:16" ht="22.5" customHeight="1" x14ac:dyDescent="0.2">
      <c r="A184" s="626" t="s">
        <v>1</v>
      </c>
      <c r="B184" s="626"/>
      <c r="C184" s="538">
        <v>4190</v>
      </c>
      <c r="D184" s="539">
        <v>1092167619.4099998</v>
      </c>
      <c r="E184" s="540">
        <v>130</v>
      </c>
      <c r="F184" s="539">
        <v>9609634.5399999991</v>
      </c>
      <c r="G184" s="540">
        <v>659</v>
      </c>
      <c r="H184" s="539">
        <v>-44527051.319999956</v>
      </c>
      <c r="I184" s="540">
        <v>226</v>
      </c>
      <c r="J184" s="538">
        <v>5205</v>
      </c>
      <c r="K184" s="539">
        <v>1057250202.6300004</v>
      </c>
      <c r="L184" s="541">
        <v>100</v>
      </c>
      <c r="M184" s="541">
        <v>100</v>
      </c>
      <c r="O184" s="134">
        <f>F184*100/D184</f>
        <v>0.87986810533636051</v>
      </c>
    </row>
    <row r="185" spans="1:16" s="157" customFormat="1" ht="15" customHeight="1" x14ac:dyDescent="0.2">
      <c r="A185" s="152"/>
      <c r="B185" s="153"/>
      <c r="C185" s="154"/>
      <c r="D185" s="155"/>
      <c r="E185" s="154"/>
      <c r="F185" s="155"/>
      <c r="G185" s="154"/>
      <c r="H185" s="155"/>
      <c r="I185" s="154"/>
      <c r="J185" s="152"/>
      <c r="K185" s="155"/>
      <c r="L185" s="156"/>
      <c r="M185" s="156"/>
      <c r="O185" s="157">
        <f>H184*100/D184</f>
        <v>-4.0769430011167991</v>
      </c>
    </row>
    <row r="186" spans="1:16" s="157" customFormat="1" ht="15" customHeight="1" x14ac:dyDescent="0.2">
      <c r="A186" s="152"/>
      <c r="B186" s="158" t="s">
        <v>371</v>
      </c>
      <c r="C186" s="154"/>
      <c r="D186" s="155"/>
      <c r="E186" s="154"/>
      <c r="F186" s="155"/>
      <c r="G186" s="154"/>
      <c r="H186" s="155"/>
      <c r="I186" s="154"/>
      <c r="J186" s="152"/>
      <c r="K186" s="155"/>
      <c r="L186" s="156"/>
      <c r="M186" s="156"/>
    </row>
    <row r="187" spans="1:16" ht="15" customHeight="1" x14ac:dyDescent="0.2">
      <c r="A187" s="104"/>
      <c r="B187" s="158" t="s">
        <v>313</v>
      </c>
      <c r="C187" s="159">
        <v>2945</v>
      </c>
      <c r="D187" s="160">
        <v>436163533.63000017</v>
      </c>
      <c r="E187" s="161">
        <v>53</v>
      </c>
      <c r="F187" s="160">
        <v>1276977.3499999999</v>
      </c>
      <c r="G187" s="161">
        <v>566</v>
      </c>
      <c r="H187" s="160">
        <v>-28211035.389999993</v>
      </c>
      <c r="I187" s="161">
        <v>154</v>
      </c>
      <c r="J187" s="159">
        <v>3718</v>
      </c>
      <c r="K187" s="160">
        <v>409229475.59000015</v>
      </c>
      <c r="L187" s="162">
        <v>38.706965917056031</v>
      </c>
      <c r="M187" s="162">
        <v>71.431316042267099</v>
      </c>
      <c r="O187" s="118"/>
      <c r="P187" s="118"/>
    </row>
    <row r="188" spans="1:16" ht="15" customHeight="1" x14ac:dyDescent="0.2">
      <c r="A188" s="104"/>
      <c r="B188" s="158" t="s">
        <v>314</v>
      </c>
      <c r="C188" s="163">
        <v>844</v>
      </c>
      <c r="D188" s="164">
        <v>537466791.66000032</v>
      </c>
      <c r="E188" s="165">
        <v>61</v>
      </c>
      <c r="F188" s="164">
        <v>7226619.5499999989</v>
      </c>
      <c r="G188" s="165">
        <v>42</v>
      </c>
      <c r="H188" s="164">
        <v>-9151543.4500000011</v>
      </c>
      <c r="I188" s="165">
        <v>61</v>
      </c>
      <c r="J188" s="163">
        <v>1008</v>
      </c>
      <c r="K188" s="164">
        <v>535541867.76000035</v>
      </c>
      <c r="L188" s="166">
        <v>50.654222286058129</v>
      </c>
      <c r="M188" s="166">
        <v>19.365994236311241</v>
      </c>
      <c r="O188" s="118"/>
      <c r="P188" s="118"/>
    </row>
    <row r="189" spans="1:16" ht="15" customHeight="1" x14ac:dyDescent="0.2">
      <c r="A189" s="104"/>
      <c r="B189" s="158" t="s">
        <v>315</v>
      </c>
      <c r="C189" s="159">
        <v>401</v>
      </c>
      <c r="D189" s="160">
        <v>118537294.12000002</v>
      </c>
      <c r="E189" s="161">
        <v>16</v>
      </c>
      <c r="F189" s="160">
        <v>1106037.6399999999</v>
      </c>
      <c r="G189" s="161">
        <v>51</v>
      </c>
      <c r="H189" s="160">
        <v>-7164472.4800000004</v>
      </c>
      <c r="I189" s="161">
        <v>11</v>
      </c>
      <c r="J189" s="159">
        <v>479</v>
      </c>
      <c r="K189" s="160">
        <v>112478859.28000002</v>
      </c>
      <c r="L189" s="162">
        <v>10.638811796885847</v>
      </c>
      <c r="M189" s="162">
        <v>9.2026897214217076</v>
      </c>
      <c r="O189" s="118"/>
      <c r="P189" s="118"/>
    </row>
    <row r="190" spans="1:16" s="157" customFormat="1" ht="15" customHeight="1" x14ac:dyDescent="0.2">
      <c r="A190" s="152"/>
      <c r="B190" s="158"/>
      <c r="C190" s="152"/>
      <c r="D190" s="167"/>
      <c r="E190" s="152"/>
      <c r="F190" s="167"/>
      <c r="G190" s="152"/>
      <c r="H190" s="167"/>
      <c r="I190" s="152"/>
      <c r="J190" s="152"/>
      <c r="K190" s="167"/>
      <c r="L190" s="168"/>
      <c r="M190" s="168"/>
    </row>
    <row r="191" spans="1:16" ht="15" customHeight="1" x14ac:dyDescent="0.2">
      <c r="A191" s="152"/>
      <c r="B191" s="158" t="s">
        <v>372</v>
      </c>
      <c r="C191" s="169">
        <v>70.286396181384248</v>
      </c>
      <c r="D191" s="170">
        <v>39.935585516225082</v>
      </c>
      <c r="E191" s="169">
        <v>40.769230769230766</v>
      </c>
      <c r="F191" s="170">
        <v>13.288511073804061</v>
      </c>
      <c r="G191" s="169">
        <v>85.887708649468891</v>
      </c>
      <c r="H191" s="170">
        <v>63.357070710246219</v>
      </c>
      <c r="I191" s="169">
        <v>68.141592920353986</v>
      </c>
      <c r="J191" s="169">
        <v>71.431316042267056</v>
      </c>
      <c r="K191" s="170">
        <v>38.706965917056039</v>
      </c>
      <c r="L191" s="168"/>
      <c r="M191" s="152"/>
      <c r="O191" s="134">
        <f>F184*100/D184</f>
        <v>0.87986810533636051</v>
      </c>
    </row>
    <row r="192" spans="1:16" ht="15" customHeight="1" x14ac:dyDescent="0.2">
      <c r="A192" s="152"/>
      <c r="B192" s="158" t="s">
        <v>373</v>
      </c>
      <c r="C192" s="171">
        <v>20.143198090692124</v>
      </c>
      <c r="D192" s="172">
        <v>49.211016890460954</v>
      </c>
      <c r="E192" s="171">
        <v>46.92307692307692</v>
      </c>
      <c r="F192" s="172">
        <v>75.201814594709859</v>
      </c>
      <c r="G192" s="171">
        <v>6.3732928679817906</v>
      </c>
      <c r="H192" s="172">
        <v>20.552772255748845</v>
      </c>
      <c r="I192" s="171">
        <v>26.991150442477878</v>
      </c>
      <c r="J192" s="171">
        <v>19.365994236311238</v>
      </c>
      <c r="K192" s="172">
        <v>50.654222286058129</v>
      </c>
      <c r="L192" s="168"/>
      <c r="M192" s="152"/>
      <c r="O192" s="134">
        <f>H184*100/D184</f>
        <v>-4.0769430011167991</v>
      </c>
    </row>
    <row r="193" spans="1:13" ht="15" customHeight="1" x14ac:dyDescent="0.2">
      <c r="A193" s="152"/>
      <c r="B193" s="158" t="s">
        <v>374</v>
      </c>
      <c r="C193" s="169">
        <v>9.5704057279236281</v>
      </c>
      <c r="D193" s="170">
        <v>10.853397593314027</v>
      </c>
      <c r="E193" s="169">
        <v>12.307692307692308</v>
      </c>
      <c r="F193" s="170">
        <v>11.509674331486075</v>
      </c>
      <c r="G193" s="169">
        <v>7.7389984825493174</v>
      </c>
      <c r="H193" s="170">
        <v>16.090157034005024</v>
      </c>
      <c r="I193" s="169">
        <v>4.8672566371681416</v>
      </c>
      <c r="J193" s="169">
        <v>9.2026897214217094</v>
      </c>
      <c r="K193" s="170">
        <v>10.638811796885848</v>
      </c>
      <c r="L193" s="168"/>
      <c r="M193" s="152"/>
    </row>
    <row r="194" spans="1:13" s="180" customFormat="1" ht="55.5" customHeight="1" x14ac:dyDescent="0.2">
      <c r="A194" s="173"/>
      <c r="B194" s="174"/>
      <c r="C194" s="175" t="s">
        <v>375</v>
      </c>
      <c r="D194" s="176" t="s">
        <v>376</v>
      </c>
      <c r="E194" s="175" t="s">
        <v>377</v>
      </c>
      <c r="F194" s="176" t="s">
        <v>378</v>
      </c>
      <c r="G194" s="175" t="s">
        <v>379</v>
      </c>
      <c r="H194" s="176" t="s">
        <v>380</v>
      </c>
      <c r="I194" s="177" t="s">
        <v>381</v>
      </c>
      <c r="J194" s="175" t="s">
        <v>341</v>
      </c>
      <c r="K194" s="178" t="s">
        <v>382</v>
      </c>
      <c r="L194" s="179"/>
      <c r="M194" s="173"/>
    </row>
  </sheetData>
  <mergeCells count="14">
    <mergeCell ref="K5:K6"/>
    <mergeCell ref="L5:L6"/>
    <mergeCell ref="M5:M6"/>
    <mergeCell ref="A184:B184"/>
    <mergeCell ref="L1:M1"/>
    <mergeCell ref="A2:M2"/>
    <mergeCell ref="A3:M3"/>
    <mergeCell ref="A5:A6"/>
    <mergeCell ref="B5:B6"/>
    <mergeCell ref="C5:D5"/>
    <mergeCell ref="E5:F5"/>
    <mergeCell ref="G5:H5"/>
    <mergeCell ref="I5:I6"/>
    <mergeCell ref="J5:J6"/>
  </mergeCells>
  <printOptions horizontalCentered="1"/>
  <pageMargins left="0.98425196850393704" right="0.39370078740157483" top="0.39370078740157483" bottom="0.39370078740157483" header="0" footer="0"/>
  <pageSetup paperSize="9" scale="8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P177"/>
  <sheetViews>
    <sheetView view="pageBreakPreview" zoomScaleNormal="85" zoomScaleSheetLayoutView="100" workbookViewId="0">
      <pane ySplit="7" topLeftCell="A126" activePane="bottomLeft" state="frozen"/>
      <selection activeCell="K26" sqref="K26:L27"/>
      <selection pane="bottomLeft" activeCell="M124" sqref="M124"/>
    </sheetView>
  </sheetViews>
  <sheetFormatPr defaultColWidth="4.7109375" defaultRowHeight="12.75" x14ac:dyDescent="0.2"/>
  <cols>
    <col min="1" max="1" width="5.28515625" style="193" customWidth="1"/>
    <col min="2" max="2" width="31.85546875" style="194" customWidth="1"/>
    <col min="3" max="3" width="7.28515625" style="193" customWidth="1"/>
    <col min="4" max="4" width="13.7109375" style="195" customWidth="1"/>
    <col min="5" max="5" width="6.5703125" style="193" customWidth="1"/>
    <col min="6" max="6" width="12.85546875" style="195" customWidth="1"/>
    <col min="7" max="7" width="7.140625" style="193" customWidth="1"/>
    <col min="8" max="8" width="13.140625" style="195" customWidth="1"/>
    <col min="9" max="9" width="7.7109375" style="193" customWidth="1"/>
    <col min="10" max="10" width="8.28515625" style="193" customWidth="1"/>
    <col min="11" max="11" width="13.140625" style="195" customWidth="1"/>
    <col min="12" max="12" width="12.28515625" style="195" customWidth="1"/>
    <col min="13" max="13" width="12.140625" style="195" customWidth="1"/>
    <col min="14" max="14" width="9.140625" style="196" customWidth="1"/>
    <col min="15" max="15" width="13" style="196" customWidth="1"/>
    <col min="16" max="16" width="18.7109375" style="196" customWidth="1"/>
    <col min="17" max="17" width="10.140625" style="196" bestFit="1" customWidth="1"/>
    <col min="18" max="255" width="9.140625" style="196" customWidth="1"/>
    <col min="256" max="256" width="4.7109375" style="196"/>
    <col min="257" max="257" width="5.28515625" style="196" customWidth="1"/>
    <col min="258" max="258" width="31.85546875" style="196" customWidth="1"/>
    <col min="259" max="259" width="7.28515625" style="196" customWidth="1"/>
    <col min="260" max="260" width="13.7109375" style="196" customWidth="1"/>
    <col min="261" max="261" width="6.5703125" style="196" customWidth="1"/>
    <col min="262" max="262" width="12.85546875" style="196" customWidth="1"/>
    <col min="263" max="263" width="7.140625" style="196" customWidth="1"/>
    <col min="264" max="264" width="13.140625" style="196" customWidth="1"/>
    <col min="265" max="265" width="7.7109375" style="196" customWidth="1"/>
    <col min="266" max="266" width="8.28515625" style="196" customWidth="1"/>
    <col min="267" max="267" width="13.140625" style="196" customWidth="1"/>
    <col min="268" max="268" width="12.28515625" style="196" customWidth="1"/>
    <col min="269" max="269" width="12.140625" style="196" customWidth="1"/>
    <col min="270" max="272" width="9.140625" style="196" customWidth="1"/>
    <col min="273" max="273" width="10.140625" style="196" bestFit="1" customWidth="1"/>
    <col min="274" max="511" width="9.140625" style="196" customWidth="1"/>
    <col min="512" max="512" width="4.7109375" style="196"/>
    <col min="513" max="513" width="5.28515625" style="196" customWidth="1"/>
    <col min="514" max="514" width="31.85546875" style="196" customWidth="1"/>
    <col min="515" max="515" width="7.28515625" style="196" customWidth="1"/>
    <col min="516" max="516" width="13.7109375" style="196" customWidth="1"/>
    <col min="517" max="517" width="6.5703125" style="196" customWidth="1"/>
    <col min="518" max="518" width="12.85546875" style="196" customWidth="1"/>
    <col min="519" max="519" width="7.140625" style="196" customWidth="1"/>
    <col min="520" max="520" width="13.140625" style="196" customWidth="1"/>
    <col min="521" max="521" width="7.7109375" style="196" customWidth="1"/>
    <col min="522" max="522" width="8.28515625" style="196" customWidth="1"/>
    <col min="523" max="523" width="13.140625" style="196" customWidth="1"/>
    <col min="524" max="524" width="12.28515625" style="196" customWidth="1"/>
    <col min="525" max="525" width="12.140625" style="196" customWidth="1"/>
    <col min="526" max="528" width="9.140625" style="196" customWidth="1"/>
    <col min="529" max="529" width="10.140625" style="196" bestFit="1" customWidth="1"/>
    <col min="530" max="767" width="9.140625" style="196" customWidth="1"/>
    <col min="768" max="768" width="4.7109375" style="196"/>
    <col min="769" max="769" width="5.28515625" style="196" customWidth="1"/>
    <col min="770" max="770" width="31.85546875" style="196" customWidth="1"/>
    <col min="771" max="771" width="7.28515625" style="196" customWidth="1"/>
    <col min="772" max="772" width="13.7109375" style="196" customWidth="1"/>
    <col min="773" max="773" width="6.5703125" style="196" customWidth="1"/>
    <col min="774" max="774" width="12.85546875" style="196" customWidth="1"/>
    <col min="775" max="775" width="7.140625" style="196" customWidth="1"/>
    <col min="776" max="776" width="13.140625" style="196" customWidth="1"/>
    <col min="777" max="777" width="7.7109375" style="196" customWidth="1"/>
    <col min="778" max="778" width="8.28515625" style="196" customWidth="1"/>
    <col min="779" max="779" width="13.140625" style="196" customWidth="1"/>
    <col min="780" max="780" width="12.28515625" style="196" customWidth="1"/>
    <col min="781" max="781" width="12.140625" style="196" customWidth="1"/>
    <col min="782" max="784" width="9.140625" style="196" customWidth="1"/>
    <col min="785" max="785" width="10.140625" style="196" bestFit="1" customWidth="1"/>
    <col min="786" max="1023" width="9.140625" style="196" customWidth="1"/>
    <col min="1024" max="1024" width="4.7109375" style="196"/>
    <col min="1025" max="1025" width="5.28515625" style="196" customWidth="1"/>
    <col min="1026" max="1026" width="31.85546875" style="196" customWidth="1"/>
    <col min="1027" max="1027" width="7.28515625" style="196" customWidth="1"/>
    <col min="1028" max="1028" width="13.7109375" style="196" customWidth="1"/>
    <col min="1029" max="1029" width="6.5703125" style="196" customWidth="1"/>
    <col min="1030" max="1030" width="12.85546875" style="196" customWidth="1"/>
    <col min="1031" max="1031" width="7.140625" style="196" customWidth="1"/>
    <col min="1032" max="1032" width="13.140625" style="196" customWidth="1"/>
    <col min="1033" max="1033" width="7.7109375" style="196" customWidth="1"/>
    <col min="1034" max="1034" width="8.28515625" style="196" customWidth="1"/>
    <col min="1035" max="1035" width="13.140625" style="196" customWidth="1"/>
    <col min="1036" max="1036" width="12.28515625" style="196" customWidth="1"/>
    <col min="1037" max="1037" width="12.140625" style="196" customWidth="1"/>
    <col min="1038" max="1040" width="9.140625" style="196" customWidth="1"/>
    <col min="1041" max="1041" width="10.140625" style="196" bestFit="1" customWidth="1"/>
    <col min="1042" max="1279" width="9.140625" style="196" customWidth="1"/>
    <col min="1280" max="1280" width="4.7109375" style="196"/>
    <col min="1281" max="1281" width="5.28515625" style="196" customWidth="1"/>
    <col min="1282" max="1282" width="31.85546875" style="196" customWidth="1"/>
    <col min="1283" max="1283" width="7.28515625" style="196" customWidth="1"/>
    <col min="1284" max="1284" width="13.7109375" style="196" customWidth="1"/>
    <col min="1285" max="1285" width="6.5703125" style="196" customWidth="1"/>
    <col min="1286" max="1286" width="12.85546875" style="196" customWidth="1"/>
    <col min="1287" max="1287" width="7.140625" style="196" customWidth="1"/>
    <col min="1288" max="1288" width="13.140625" style="196" customWidth="1"/>
    <col min="1289" max="1289" width="7.7109375" style="196" customWidth="1"/>
    <col min="1290" max="1290" width="8.28515625" style="196" customWidth="1"/>
    <col min="1291" max="1291" width="13.140625" style="196" customWidth="1"/>
    <col min="1292" max="1292" width="12.28515625" style="196" customWidth="1"/>
    <col min="1293" max="1293" width="12.140625" style="196" customWidth="1"/>
    <col min="1294" max="1296" width="9.140625" style="196" customWidth="1"/>
    <col min="1297" max="1297" width="10.140625" style="196" bestFit="1" customWidth="1"/>
    <col min="1298" max="1535" width="9.140625" style="196" customWidth="1"/>
    <col min="1536" max="1536" width="4.7109375" style="196"/>
    <col min="1537" max="1537" width="5.28515625" style="196" customWidth="1"/>
    <col min="1538" max="1538" width="31.85546875" style="196" customWidth="1"/>
    <col min="1539" max="1539" width="7.28515625" style="196" customWidth="1"/>
    <col min="1540" max="1540" width="13.7109375" style="196" customWidth="1"/>
    <col min="1541" max="1541" width="6.5703125" style="196" customWidth="1"/>
    <col min="1542" max="1542" width="12.85546875" style="196" customWidth="1"/>
    <col min="1543" max="1543" width="7.140625" style="196" customWidth="1"/>
    <col min="1544" max="1544" width="13.140625" style="196" customWidth="1"/>
    <col min="1545" max="1545" width="7.7109375" style="196" customWidth="1"/>
    <col min="1546" max="1546" width="8.28515625" style="196" customWidth="1"/>
    <col min="1547" max="1547" width="13.140625" style="196" customWidth="1"/>
    <col min="1548" max="1548" width="12.28515625" style="196" customWidth="1"/>
    <col min="1549" max="1549" width="12.140625" style="196" customWidth="1"/>
    <col min="1550" max="1552" width="9.140625" style="196" customWidth="1"/>
    <col min="1553" max="1553" width="10.140625" style="196" bestFit="1" customWidth="1"/>
    <col min="1554" max="1791" width="9.140625" style="196" customWidth="1"/>
    <col min="1792" max="1792" width="4.7109375" style="196"/>
    <col min="1793" max="1793" width="5.28515625" style="196" customWidth="1"/>
    <col min="1794" max="1794" width="31.85546875" style="196" customWidth="1"/>
    <col min="1795" max="1795" width="7.28515625" style="196" customWidth="1"/>
    <col min="1796" max="1796" width="13.7109375" style="196" customWidth="1"/>
    <col min="1797" max="1797" width="6.5703125" style="196" customWidth="1"/>
    <col min="1798" max="1798" width="12.85546875" style="196" customWidth="1"/>
    <col min="1799" max="1799" width="7.140625" style="196" customWidth="1"/>
    <col min="1800" max="1800" width="13.140625" style="196" customWidth="1"/>
    <col min="1801" max="1801" width="7.7109375" style="196" customWidth="1"/>
    <col min="1802" max="1802" width="8.28515625" style="196" customWidth="1"/>
    <col min="1803" max="1803" width="13.140625" style="196" customWidth="1"/>
    <col min="1804" max="1804" width="12.28515625" style="196" customWidth="1"/>
    <col min="1805" max="1805" width="12.140625" style="196" customWidth="1"/>
    <col min="1806" max="1808" width="9.140625" style="196" customWidth="1"/>
    <col min="1809" max="1809" width="10.140625" style="196" bestFit="1" customWidth="1"/>
    <col min="1810" max="2047" width="9.140625" style="196" customWidth="1"/>
    <col min="2048" max="2048" width="4.7109375" style="196"/>
    <col min="2049" max="2049" width="5.28515625" style="196" customWidth="1"/>
    <col min="2050" max="2050" width="31.85546875" style="196" customWidth="1"/>
    <col min="2051" max="2051" width="7.28515625" style="196" customWidth="1"/>
    <col min="2052" max="2052" width="13.7109375" style="196" customWidth="1"/>
    <col min="2053" max="2053" width="6.5703125" style="196" customWidth="1"/>
    <col min="2054" max="2054" width="12.85546875" style="196" customWidth="1"/>
    <col min="2055" max="2055" width="7.140625" style="196" customWidth="1"/>
    <col min="2056" max="2056" width="13.140625" style="196" customWidth="1"/>
    <col min="2057" max="2057" width="7.7109375" style="196" customWidth="1"/>
    <col min="2058" max="2058" width="8.28515625" style="196" customWidth="1"/>
    <col min="2059" max="2059" width="13.140625" style="196" customWidth="1"/>
    <col min="2060" max="2060" width="12.28515625" style="196" customWidth="1"/>
    <col min="2061" max="2061" width="12.140625" style="196" customWidth="1"/>
    <col min="2062" max="2064" width="9.140625" style="196" customWidth="1"/>
    <col min="2065" max="2065" width="10.140625" style="196" bestFit="1" customWidth="1"/>
    <col min="2066" max="2303" width="9.140625" style="196" customWidth="1"/>
    <col min="2304" max="2304" width="4.7109375" style="196"/>
    <col min="2305" max="2305" width="5.28515625" style="196" customWidth="1"/>
    <col min="2306" max="2306" width="31.85546875" style="196" customWidth="1"/>
    <col min="2307" max="2307" width="7.28515625" style="196" customWidth="1"/>
    <col min="2308" max="2308" width="13.7109375" style="196" customWidth="1"/>
    <col min="2309" max="2309" width="6.5703125" style="196" customWidth="1"/>
    <col min="2310" max="2310" width="12.85546875" style="196" customWidth="1"/>
    <col min="2311" max="2311" width="7.140625" style="196" customWidth="1"/>
    <col min="2312" max="2312" width="13.140625" style="196" customWidth="1"/>
    <col min="2313" max="2313" width="7.7109375" style="196" customWidth="1"/>
    <col min="2314" max="2314" width="8.28515625" style="196" customWidth="1"/>
    <col min="2315" max="2315" width="13.140625" style="196" customWidth="1"/>
    <col min="2316" max="2316" width="12.28515625" style="196" customWidth="1"/>
    <col min="2317" max="2317" width="12.140625" style="196" customWidth="1"/>
    <col min="2318" max="2320" width="9.140625" style="196" customWidth="1"/>
    <col min="2321" max="2321" width="10.140625" style="196" bestFit="1" customWidth="1"/>
    <col min="2322" max="2559" width="9.140625" style="196" customWidth="1"/>
    <col min="2560" max="2560" width="4.7109375" style="196"/>
    <col min="2561" max="2561" width="5.28515625" style="196" customWidth="1"/>
    <col min="2562" max="2562" width="31.85546875" style="196" customWidth="1"/>
    <col min="2563" max="2563" width="7.28515625" style="196" customWidth="1"/>
    <col min="2564" max="2564" width="13.7109375" style="196" customWidth="1"/>
    <col min="2565" max="2565" width="6.5703125" style="196" customWidth="1"/>
    <col min="2566" max="2566" width="12.85546875" style="196" customWidth="1"/>
    <col min="2567" max="2567" width="7.140625" style="196" customWidth="1"/>
    <col min="2568" max="2568" width="13.140625" style="196" customWidth="1"/>
    <col min="2569" max="2569" width="7.7109375" style="196" customWidth="1"/>
    <col min="2570" max="2570" width="8.28515625" style="196" customWidth="1"/>
    <col min="2571" max="2571" width="13.140625" style="196" customWidth="1"/>
    <col min="2572" max="2572" width="12.28515625" style="196" customWidth="1"/>
    <col min="2573" max="2573" width="12.140625" style="196" customWidth="1"/>
    <col min="2574" max="2576" width="9.140625" style="196" customWidth="1"/>
    <col min="2577" max="2577" width="10.140625" style="196" bestFit="1" customWidth="1"/>
    <col min="2578" max="2815" width="9.140625" style="196" customWidth="1"/>
    <col min="2816" max="2816" width="4.7109375" style="196"/>
    <col min="2817" max="2817" width="5.28515625" style="196" customWidth="1"/>
    <col min="2818" max="2818" width="31.85546875" style="196" customWidth="1"/>
    <col min="2819" max="2819" width="7.28515625" style="196" customWidth="1"/>
    <col min="2820" max="2820" width="13.7109375" style="196" customWidth="1"/>
    <col min="2821" max="2821" width="6.5703125" style="196" customWidth="1"/>
    <col min="2822" max="2822" width="12.85546875" style="196" customWidth="1"/>
    <col min="2823" max="2823" width="7.140625" style="196" customWidth="1"/>
    <col min="2824" max="2824" width="13.140625" style="196" customWidth="1"/>
    <col min="2825" max="2825" width="7.7109375" style="196" customWidth="1"/>
    <col min="2826" max="2826" width="8.28515625" style="196" customWidth="1"/>
    <col min="2827" max="2827" width="13.140625" style="196" customWidth="1"/>
    <col min="2828" max="2828" width="12.28515625" style="196" customWidth="1"/>
    <col min="2829" max="2829" width="12.140625" style="196" customWidth="1"/>
    <col min="2830" max="2832" width="9.140625" style="196" customWidth="1"/>
    <col min="2833" max="2833" width="10.140625" style="196" bestFit="1" customWidth="1"/>
    <col min="2834" max="3071" width="9.140625" style="196" customWidth="1"/>
    <col min="3072" max="3072" width="4.7109375" style="196"/>
    <col min="3073" max="3073" width="5.28515625" style="196" customWidth="1"/>
    <col min="3074" max="3074" width="31.85546875" style="196" customWidth="1"/>
    <col min="3075" max="3075" width="7.28515625" style="196" customWidth="1"/>
    <col min="3076" max="3076" width="13.7109375" style="196" customWidth="1"/>
    <col min="3077" max="3077" width="6.5703125" style="196" customWidth="1"/>
    <col min="3078" max="3078" width="12.85546875" style="196" customWidth="1"/>
    <col min="3079" max="3079" width="7.140625" style="196" customWidth="1"/>
    <col min="3080" max="3080" width="13.140625" style="196" customWidth="1"/>
    <col min="3081" max="3081" width="7.7109375" style="196" customWidth="1"/>
    <col min="3082" max="3082" width="8.28515625" style="196" customWidth="1"/>
    <col min="3083" max="3083" width="13.140625" style="196" customWidth="1"/>
    <col min="3084" max="3084" width="12.28515625" style="196" customWidth="1"/>
    <col min="3085" max="3085" width="12.140625" style="196" customWidth="1"/>
    <col min="3086" max="3088" width="9.140625" style="196" customWidth="1"/>
    <col min="3089" max="3089" width="10.140625" style="196" bestFit="1" customWidth="1"/>
    <col min="3090" max="3327" width="9.140625" style="196" customWidth="1"/>
    <col min="3328" max="3328" width="4.7109375" style="196"/>
    <col min="3329" max="3329" width="5.28515625" style="196" customWidth="1"/>
    <col min="3330" max="3330" width="31.85546875" style="196" customWidth="1"/>
    <col min="3331" max="3331" width="7.28515625" style="196" customWidth="1"/>
    <col min="3332" max="3332" width="13.7109375" style="196" customWidth="1"/>
    <col min="3333" max="3333" width="6.5703125" style="196" customWidth="1"/>
    <col min="3334" max="3334" width="12.85546875" style="196" customWidth="1"/>
    <col min="3335" max="3335" width="7.140625" style="196" customWidth="1"/>
    <col min="3336" max="3336" width="13.140625" style="196" customWidth="1"/>
    <col min="3337" max="3337" width="7.7109375" style="196" customWidth="1"/>
    <col min="3338" max="3338" width="8.28515625" style="196" customWidth="1"/>
    <col min="3339" max="3339" width="13.140625" style="196" customWidth="1"/>
    <col min="3340" max="3340" width="12.28515625" style="196" customWidth="1"/>
    <col min="3341" max="3341" width="12.140625" style="196" customWidth="1"/>
    <col min="3342" max="3344" width="9.140625" style="196" customWidth="1"/>
    <col min="3345" max="3345" width="10.140625" style="196" bestFit="1" customWidth="1"/>
    <col min="3346" max="3583" width="9.140625" style="196" customWidth="1"/>
    <col min="3584" max="3584" width="4.7109375" style="196"/>
    <col min="3585" max="3585" width="5.28515625" style="196" customWidth="1"/>
    <col min="3586" max="3586" width="31.85546875" style="196" customWidth="1"/>
    <col min="3587" max="3587" width="7.28515625" style="196" customWidth="1"/>
    <col min="3588" max="3588" width="13.7109375" style="196" customWidth="1"/>
    <col min="3589" max="3589" width="6.5703125" style="196" customWidth="1"/>
    <col min="3590" max="3590" width="12.85546875" style="196" customWidth="1"/>
    <col min="3591" max="3591" width="7.140625" style="196" customWidth="1"/>
    <col min="3592" max="3592" width="13.140625" style="196" customWidth="1"/>
    <col min="3593" max="3593" width="7.7109375" style="196" customWidth="1"/>
    <col min="3594" max="3594" width="8.28515625" style="196" customWidth="1"/>
    <col min="3595" max="3595" width="13.140625" style="196" customWidth="1"/>
    <col min="3596" max="3596" width="12.28515625" style="196" customWidth="1"/>
    <col min="3597" max="3597" width="12.140625" style="196" customWidth="1"/>
    <col min="3598" max="3600" width="9.140625" style="196" customWidth="1"/>
    <col min="3601" max="3601" width="10.140625" style="196" bestFit="1" customWidth="1"/>
    <col min="3602" max="3839" width="9.140625" style="196" customWidth="1"/>
    <col min="3840" max="3840" width="4.7109375" style="196"/>
    <col min="3841" max="3841" width="5.28515625" style="196" customWidth="1"/>
    <col min="3842" max="3842" width="31.85546875" style="196" customWidth="1"/>
    <col min="3843" max="3843" width="7.28515625" style="196" customWidth="1"/>
    <col min="3844" max="3844" width="13.7109375" style="196" customWidth="1"/>
    <col min="3845" max="3845" width="6.5703125" style="196" customWidth="1"/>
    <col min="3846" max="3846" width="12.85546875" style="196" customWidth="1"/>
    <col min="3847" max="3847" width="7.140625" style="196" customWidth="1"/>
    <col min="3848" max="3848" width="13.140625" style="196" customWidth="1"/>
    <col min="3849" max="3849" width="7.7109375" style="196" customWidth="1"/>
    <col min="3850" max="3850" width="8.28515625" style="196" customWidth="1"/>
    <col min="3851" max="3851" width="13.140625" style="196" customWidth="1"/>
    <col min="3852" max="3852" width="12.28515625" style="196" customWidth="1"/>
    <col min="3853" max="3853" width="12.140625" style="196" customWidth="1"/>
    <col min="3854" max="3856" width="9.140625" style="196" customWidth="1"/>
    <col min="3857" max="3857" width="10.140625" style="196" bestFit="1" customWidth="1"/>
    <col min="3858" max="4095" width="9.140625" style="196" customWidth="1"/>
    <col min="4096" max="4096" width="4.7109375" style="196"/>
    <col min="4097" max="4097" width="5.28515625" style="196" customWidth="1"/>
    <col min="4098" max="4098" width="31.85546875" style="196" customWidth="1"/>
    <col min="4099" max="4099" width="7.28515625" style="196" customWidth="1"/>
    <col min="4100" max="4100" width="13.7109375" style="196" customWidth="1"/>
    <col min="4101" max="4101" width="6.5703125" style="196" customWidth="1"/>
    <col min="4102" max="4102" width="12.85546875" style="196" customWidth="1"/>
    <col min="4103" max="4103" width="7.140625" style="196" customWidth="1"/>
    <col min="4104" max="4104" width="13.140625" style="196" customWidth="1"/>
    <col min="4105" max="4105" width="7.7109375" style="196" customWidth="1"/>
    <col min="4106" max="4106" width="8.28515625" style="196" customWidth="1"/>
    <col min="4107" max="4107" width="13.140625" style="196" customWidth="1"/>
    <col min="4108" max="4108" width="12.28515625" style="196" customWidth="1"/>
    <col min="4109" max="4109" width="12.140625" style="196" customWidth="1"/>
    <col min="4110" max="4112" width="9.140625" style="196" customWidth="1"/>
    <col min="4113" max="4113" width="10.140625" style="196" bestFit="1" customWidth="1"/>
    <col min="4114" max="4351" width="9.140625" style="196" customWidth="1"/>
    <col min="4352" max="4352" width="4.7109375" style="196"/>
    <col min="4353" max="4353" width="5.28515625" style="196" customWidth="1"/>
    <col min="4354" max="4354" width="31.85546875" style="196" customWidth="1"/>
    <col min="4355" max="4355" width="7.28515625" style="196" customWidth="1"/>
    <col min="4356" max="4356" width="13.7109375" style="196" customWidth="1"/>
    <col min="4357" max="4357" width="6.5703125" style="196" customWidth="1"/>
    <col min="4358" max="4358" width="12.85546875" style="196" customWidth="1"/>
    <col min="4359" max="4359" width="7.140625" style="196" customWidth="1"/>
    <col min="4360" max="4360" width="13.140625" style="196" customWidth="1"/>
    <col min="4361" max="4361" width="7.7109375" style="196" customWidth="1"/>
    <col min="4362" max="4362" width="8.28515625" style="196" customWidth="1"/>
    <col min="4363" max="4363" width="13.140625" style="196" customWidth="1"/>
    <col min="4364" max="4364" width="12.28515625" style="196" customWidth="1"/>
    <col min="4365" max="4365" width="12.140625" style="196" customWidth="1"/>
    <col min="4366" max="4368" width="9.140625" style="196" customWidth="1"/>
    <col min="4369" max="4369" width="10.140625" style="196" bestFit="1" customWidth="1"/>
    <col min="4370" max="4607" width="9.140625" style="196" customWidth="1"/>
    <col min="4608" max="4608" width="4.7109375" style="196"/>
    <col min="4609" max="4609" width="5.28515625" style="196" customWidth="1"/>
    <col min="4610" max="4610" width="31.85546875" style="196" customWidth="1"/>
    <col min="4611" max="4611" width="7.28515625" style="196" customWidth="1"/>
    <col min="4612" max="4612" width="13.7109375" style="196" customWidth="1"/>
    <col min="4613" max="4613" width="6.5703125" style="196" customWidth="1"/>
    <col min="4614" max="4614" width="12.85546875" style="196" customWidth="1"/>
    <col min="4615" max="4615" width="7.140625" style="196" customWidth="1"/>
    <col min="4616" max="4616" width="13.140625" style="196" customWidth="1"/>
    <col min="4617" max="4617" width="7.7109375" style="196" customWidth="1"/>
    <col min="4618" max="4618" width="8.28515625" style="196" customWidth="1"/>
    <col min="4619" max="4619" width="13.140625" style="196" customWidth="1"/>
    <col min="4620" max="4620" width="12.28515625" style="196" customWidth="1"/>
    <col min="4621" max="4621" width="12.140625" style="196" customWidth="1"/>
    <col min="4622" max="4624" width="9.140625" style="196" customWidth="1"/>
    <col min="4625" max="4625" width="10.140625" style="196" bestFit="1" customWidth="1"/>
    <col min="4626" max="4863" width="9.140625" style="196" customWidth="1"/>
    <col min="4864" max="4864" width="4.7109375" style="196"/>
    <col min="4865" max="4865" width="5.28515625" style="196" customWidth="1"/>
    <col min="4866" max="4866" width="31.85546875" style="196" customWidth="1"/>
    <col min="4867" max="4867" width="7.28515625" style="196" customWidth="1"/>
    <col min="4868" max="4868" width="13.7109375" style="196" customWidth="1"/>
    <col min="4869" max="4869" width="6.5703125" style="196" customWidth="1"/>
    <col min="4870" max="4870" width="12.85546875" style="196" customWidth="1"/>
    <col min="4871" max="4871" width="7.140625" style="196" customWidth="1"/>
    <col min="4872" max="4872" width="13.140625" style="196" customWidth="1"/>
    <col min="4873" max="4873" width="7.7109375" style="196" customWidth="1"/>
    <col min="4874" max="4874" width="8.28515625" style="196" customWidth="1"/>
    <col min="4875" max="4875" width="13.140625" style="196" customWidth="1"/>
    <col min="4876" max="4876" width="12.28515625" style="196" customWidth="1"/>
    <col min="4877" max="4877" width="12.140625" style="196" customWidth="1"/>
    <col min="4878" max="4880" width="9.140625" style="196" customWidth="1"/>
    <col min="4881" max="4881" width="10.140625" style="196" bestFit="1" customWidth="1"/>
    <col min="4882" max="5119" width="9.140625" style="196" customWidth="1"/>
    <col min="5120" max="5120" width="4.7109375" style="196"/>
    <col min="5121" max="5121" width="5.28515625" style="196" customWidth="1"/>
    <col min="5122" max="5122" width="31.85546875" style="196" customWidth="1"/>
    <col min="5123" max="5123" width="7.28515625" style="196" customWidth="1"/>
    <col min="5124" max="5124" width="13.7109375" style="196" customWidth="1"/>
    <col min="5125" max="5125" width="6.5703125" style="196" customWidth="1"/>
    <col min="5126" max="5126" width="12.85546875" style="196" customWidth="1"/>
    <col min="5127" max="5127" width="7.140625" style="196" customWidth="1"/>
    <col min="5128" max="5128" width="13.140625" style="196" customWidth="1"/>
    <col min="5129" max="5129" width="7.7109375" style="196" customWidth="1"/>
    <col min="5130" max="5130" width="8.28515625" style="196" customWidth="1"/>
    <col min="5131" max="5131" width="13.140625" style="196" customWidth="1"/>
    <col min="5132" max="5132" width="12.28515625" style="196" customWidth="1"/>
    <col min="5133" max="5133" width="12.140625" style="196" customWidth="1"/>
    <col min="5134" max="5136" width="9.140625" style="196" customWidth="1"/>
    <col min="5137" max="5137" width="10.140625" style="196" bestFit="1" customWidth="1"/>
    <col min="5138" max="5375" width="9.140625" style="196" customWidth="1"/>
    <col min="5376" max="5376" width="4.7109375" style="196"/>
    <col min="5377" max="5377" width="5.28515625" style="196" customWidth="1"/>
    <col min="5378" max="5378" width="31.85546875" style="196" customWidth="1"/>
    <col min="5379" max="5379" width="7.28515625" style="196" customWidth="1"/>
    <col min="5380" max="5380" width="13.7109375" style="196" customWidth="1"/>
    <col min="5381" max="5381" width="6.5703125" style="196" customWidth="1"/>
    <col min="5382" max="5382" width="12.85546875" style="196" customWidth="1"/>
    <col min="5383" max="5383" width="7.140625" style="196" customWidth="1"/>
    <col min="5384" max="5384" width="13.140625" style="196" customWidth="1"/>
    <col min="5385" max="5385" width="7.7109375" style="196" customWidth="1"/>
    <col min="5386" max="5386" width="8.28515625" style="196" customWidth="1"/>
    <col min="5387" max="5387" width="13.140625" style="196" customWidth="1"/>
    <col min="5388" max="5388" width="12.28515625" style="196" customWidth="1"/>
    <col min="5389" max="5389" width="12.140625" style="196" customWidth="1"/>
    <col min="5390" max="5392" width="9.140625" style="196" customWidth="1"/>
    <col min="5393" max="5393" width="10.140625" style="196" bestFit="1" customWidth="1"/>
    <col min="5394" max="5631" width="9.140625" style="196" customWidth="1"/>
    <col min="5632" max="5632" width="4.7109375" style="196"/>
    <col min="5633" max="5633" width="5.28515625" style="196" customWidth="1"/>
    <col min="5634" max="5634" width="31.85546875" style="196" customWidth="1"/>
    <col min="5635" max="5635" width="7.28515625" style="196" customWidth="1"/>
    <col min="5636" max="5636" width="13.7109375" style="196" customWidth="1"/>
    <col min="5637" max="5637" width="6.5703125" style="196" customWidth="1"/>
    <col min="5638" max="5638" width="12.85546875" style="196" customWidth="1"/>
    <col min="5639" max="5639" width="7.140625" style="196" customWidth="1"/>
    <col min="5640" max="5640" width="13.140625" style="196" customWidth="1"/>
    <col min="5641" max="5641" width="7.7109375" style="196" customWidth="1"/>
    <col min="5642" max="5642" width="8.28515625" style="196" customWidth="1"/>
    <col min="5643" max="5643" width="13.140625" style="196" customWidth="1"/>
    <col min="5644" max="5644" width="12.28515625" style="196" customWidth="1"/>
    <col min="5645" max="5645" width="12.140625" style="196" customWidth="1"/>
    <col min="5646" max="5648" width="9.140625" style="196" customWidth="1"/>
    <col min="5649" max="5649" width="10.140625" style="196" bestFit="1" customWidth="1"/>
    <col min="5650" max="5887" width="9.140625" style="196" customWidth="1"/>
    <col min="5888" max="5888" width="4.7109375" style="196"/>
    <col min="5889" max="5889" width="5.28515625" style="196" customWidth="1"/>
    <col min="5890" max="5890" width="31.85546875" style="196" customWidth="1"/>
    <col min="5891" max="5891" width="7.28515625" style="196" customWidth="1"/>
    <col min="5892" max="5892" width="13.7109375" style="196" customWidth="1"/>
    <col min="5893" max="5893" width="6.5703125" style="196" customWidth="1"/>
    <col min="5894" max="5894" width="12.85546875" style="196" customWidth="1"/>
    <col min="5895" max="5895" width="7.140625" style="196" customWidth="1"/>
    <col min="5896" max="5896" width="13.140625" style="196" customWidth="1"/>
    <col min="5897" max="5897" width="7.7109375" style="196" customWidth="1"/>
    <col min="5898" max="5898" width="8.28515625" style="196" customWidth="1"/>
    <col min="5899" max="5899" width="13.140625" style="196" customWidth="1"/>
    <col min="5900" max="5900" width="12.28515625" style="196" customWidth="1"/>
    <col min="5901" max="5901" width="12.140625" style="196" customWidth="1"/>
    <col min="5902" max="5904" width="9.140625" style="196" customWidth="1"/>
    <col min="5905" max="5905" width="10.140625" style="196" bestFit="1" customWidth="1"/>
    <col min="5906" max="6143" width="9.140625" style="196" customWidth="1"/>
    <col min="6144" max="6144" width="4.7109375" style="196"/>
    <col min="6145" max="6145" width="5.28515625" style="196" customWidth="1"/>
    <col min="6146" max="6146" width="31.85546875" style="196" customWidth="1"/>
    <col min="6147" max="6147" width="7.28515625" style="196" customWidth="1"/>
    <col min="6148" max="6148" width="13.7109375" style="196" customWidth="1"/>
    <col min="6149" max="6149" width="6.5703125" style="196" customWidth="1"/>
    <col min="6150" max="6150" width="12.85546875" style="196" customWidth="1"/>
    <col min="6151" max="6151" width="7.140625" style="196" customWidth="1"/>
    <col min="6152" max="6152" width="13.140625" style="196" customWidth="1"/>
    <col min="6153" max="6153" width="7.7109375" style="196" customWidth="1"/>
    <col min="6154" max="6154" width="8.28515625" style="196" customWidth="1"/>
    <col min="6155" max="6155" width="13.140625" style="196" customWidth="1"/>
    <col min="6156" max="6156" width="12.28515625" style="196" customWidth="1"/>
    <col min="6157" max="6157" width="12.140625" style="196" customWidth="1"/>
    <col min="6158" max="6160" width="9.140625" style="196" customWidth="1"/>
    <col min="6161" max="6161" width="10.140625" style="196" bestFit="1" customWidth="1"/>
    <col min="6162" max="6399" width="9.140625" style="196" customWidth="1"/>
    <col min="6400" max="6400" width="4.7109375" style="196"/>
    <col min="6401" max="6401" width="5.28515625" style="196" customWidth="1"/>
    <col min="6402" max="6402" width="31.85546875" style="196" customWidth="1"/>
    <col min="6403" max="6403" width="7.28515625" style="196" customWidth="1"/>
    <col min="6404" max="6404" width="13.7109375" style="196" customWidth="1"/>
    <col min="6405" max="6405" width="6.5703125" style="196" customWidth="1"/>
    <col min="6406" max="6406" width="12.85546875" style="196" customWidth="1"/>
    <col min="6407" max="6407" width="7.140625" style="196" customWidth="1"/>
    <col min="6408" max="6408" width="13.140625" style="196" customWidth="1"/>
    <col min="6409" max="6409" width="7.7109375" style="196" customWidth="1"/>
    <col min="6410" max="6410" width="8.28515625" style="196" customWidth="1"/>
    <col min="6411" max="6411" width="13.140625" style="196" customWidth="1"/>
    <col min="6412" max="6412" width="12.28515625" style="196" customWidth="1"/>
    <col min="6413" max="6413" width="12.140625" style="196" customWidth="1"/>
    <col min="6414" max="6416" width="9.140625" style="196" customWidth="1"/>
    <col min="6417" max="6417" width="10.140625" style="196" bestFit="1" customWidth="1"/>
    <col min="6418" max="6655" width="9.140625" style="196" customWidth="1"/>
    <col min="6656" max="6656" width="4.7109375" style="196"/>
    <col min="6657" max="6657" width="5.28515625" style="196" customWidth="1"/>
    <col min="6658" max="6658" width="31.85546875" style="196" customWidth="1"/>
    <col min="6659" max="6659" width="7.28515625" style="196" customWidth="1"/>
    <col min="6660" max="6660" width="13.7109375" style="196" customWidth="1"/>
    <col min="6661" max="6661" width="6.5703125" style="196" customWidth="1"/>
    <col min="6662" max="6662" width="12.85546875" style="196" customWidth="1"/>
    <col min="6663" max="6663" width="7.140625" style="196" customWidth="1"/>
    <col min="6664" max="6664" width="13.140625" style="196" customWidth="1"/>
    <col min="6665" max="6665" width="7.7109375" style="196" customWidth="1"/>
    <col min="6666" max="6666" width="8.28515625" style="196" customWidth="1"/>
    <col min="6667" max="6667" width="13.140625" style="196" customWidth="1"/>
    <col min="6668" max="6668" width="12.28515625" style="196" customWidth="1"/>
    <col min="6669" max="6669" width="12.140625" style="196" customWidth="1"/>
    <col min="6670" max="6672" width="9.140625" style="196" customWidth="1"/>
    <col min="6673" max="6673" width="10.140625" style="196" bestFit="1" customWidth="1"/>
    <col min="6674" max="6911" width="9.140625" style="196" customWidth="1"/>
    <col min="6912" max="6912" width="4.7109375" style="196"/>
    <col min="6913" max="6913" width="5.28515625" style="196" customWidth="1"/>
    <col min="6914" max="6914" width="31.85546875" style="196" customWidth="1"/>
    <col min="6915" max="6915" width="7.28515625" style="196" customWidth="1"/>
    <col min="6916" max="6916" width="13.7109375" style="196" customWidth="1"/>
    <col min="6917" max="6917" width="6.5703125" style="196" customWidth="1"/>
    <col min="6918" max="6918" width="12.85546875" style="196" customWidth="1"/>
    <col min="6919" max="6919" width="7.140625" style="196" customWidth="1"/>
    <col min="6920" max="6920" width="13.140625" style="196" customWidth="1"/>
    <col min="6921" max="6921" width="7.7109375" style="196" customWidth="1"/>
    <col min="6922" max="6922" width="8.28515625" style="196" customWidth="1"/>
    <col min="6923" max="6923" width="13.140625" style="196" customWidth="1"/>
    <col min="6924" max="6924" width="12.28515625" style="196" customWidth="1"/>
    <col min="6925" max="6925" width="12.140625" style="196" customWidth="1"/>
    <col min="6926" max="6928" width="9.140625" style="196" customWidth="1"/>
    <col min="6929" max="6929" width="10.140625" style="196" bestFit="1" customWidth="1"/>
    <col min="6930" max="7167" width="9.140625" style="196" customWidth="1"/>
    <col min="7168" max="7168" width="4.7109375" style="196"/>
    <col min="7169" max="7169" width="5.28515625" style="196" customWidth="1"/>
    <col min="7170" max="7170" width="31.85546875" style="196" customWidth="1"/>
    <col min="7171" max="7171" width="7.28515625" style="196" customWidth="1"/>
    <col min="7172" max="7172" width="13.7109375" style="196" customWidth="1"/>
    <col min="7173" max="7173" width="6.5703125" style="196" customWidth="1"/>
    <col min="7174" max="7174" width="12.85546875" style="196" customWidth="1"/>
    <col min="7175" max="7175" width="7.140625" style="196" customWidth="1"/>
    <col min="7176" max="7176" width="13.140625" style="196" customWidth="1"/>
    <col min="7177" max="7177" width="7.7109375" style="196" customWidth="1"/>
    <col min="7178" max="7178" width="8.28515625" style="196" customWidth="1"/>
    <col min="7179" max="7179" width="13.140625" style="196" customWidth="1"/>
    <col min="7180" max="7180" width="12.28515625" style="196" customWidth="1"/>
    <col min="7181" max="7181" width="12.140625" style="196" customWidth="1"/>
    <col min="7182" max="7184" width="9.140625" style="196" customWidth="1"/>
    <col min="7185" max="7185" width="10.140625" style="196" bestFit="1" customWidth="1"/>
    <col min="7186" max="7423" width="9.140625" style="196" customWidth="1"/>
    <col min="7424" max="7424" width="4.7109375" style="196"/>
    <col min="7425" max="7425" width="5.28515625" style="196" customWidth="1"/>
    <col min="7426" max="7426" width="31.85546875" style="196" customWidth="1"/>
    <col min="7427" max="7427" width="7.28515625" style="196" customWidth="1"/>
    <col min="7428" max="7428" width="13.7109375" style="196" customWidth="1"/>
    <col min="7429" max="7429" width="6.5703125" style="196" customWidth="1"/>
    <col min="7430" max="7430" width="12.85546875" style="196" customWidth="1"/>
    <col min="7431" max="7431" width="7.140625" style="196" customWidth="1"/>
    <col min="7432" max="7432" width="13.140625" style="196" customWidth="1"/>
    <col min="7433" max="7433" width="7.7109375" style="196" customWidth="1"/>
    <col min="7434" max="7434" width="8.28515625" style="196" customWidth="1"/>
    <col min="7435" max="7435" width="13.140625" style="196" customWidth="1"/>
    <col min="7436" max="7436" width="12.28515625" style="196" customWidth="1"/>
    <col min="7437" max="7437" width="12.140625" style="196" customWidth="1"/>
    <col min="7438" max="7440" width="9.140625" style="196" customWidth="1"/>
    <col min="7441" max="7441" width="10.140625" style="196" bestFit="1" customWidth="1"/>
    <col min="7442" max="7679" width="9.140625" style="196" customWidth="1"/>
    <col min="7680" max="7680" width="4.7109375" style="196"/>
    <col min="7681" max="7681" width="5.28515625" style="196" customWidth="1"/>
    <col min="7682" max="7682" width="31.85546875" style="196" customWidth="1"/>
    <col min="7683" max="7683" width="7.28515625" style="196" customWidth="1"/>
    <col min="7684" max="7684" width="13.7109375" style="196" customWidth="1"/>
    <col min="7685" max="7685" width="6.5703125" style="196" customWidth="1"/>
    <col min="7686" max="7686" width="12.85546875" style="196" customWidth="1"/>
    <col min="7687" max="7687" width="7.140625" style="196" customWidth="1"/>
    <col min="7688" max="7688" width="13.140625" style="196" customWidth="1"/>
    <col min="7689" max="7689" width="7.7109375" style="196" customWidth="1"/>
    <col min="7690" max="7690" width="8.28515625" style="196" customWidth="1"/>
    <col min="7691" max="7691" width="13.140625" style="196" customWidth="1"/>
    <col min="7692" max="7692" width="12.28515625" style="196" customWidth="1"/>
    <col min="7693" max="7693" width="12.140625" style="196" customWidth="1"/>
    <col min="7694" max="7696" width="9.140625" style="196" customWidth="1"/>
    <col min="7697" max="7697" width="10.140625" style="196" bestFit="1" customWidth="1"/>
    <col min="7698" max="7935" width="9.140625" style="196" customWidth="1"/>
    <col min="7936" max="7936" width="4.7109375" style="196"/>
    <col min="7937" max="7937" width="5.28515625" style="196" customWidth="1"/>
    <col min="7938" max="7938" width="31.85546875" style="196" customWidth="1"/>
    <col min="7939" max="7939" width="7.28515625" style="196" customWidth="1"/>
    <col min="7940" max="7940" width="13.7109375" style="196" customWidth="1"/>
    <col min="7941" max="7941" width="6.5703125" style="196" customWidth="1"/>
    <col min="7942" max="7942" width="12.85546875" style="196" customWidth="1"/>
    <col min="7943" max="7943" width="7.140625" style="196" customWidth="1"/>
    <col min="7944" max="7944" width="13.140625" style="196" customWidth="1"/>
    <col min="7945" max="7945" width="7.7109375" style="196" customWidth="1"/>
    <col min="7946" max="7946" width="8.28515625" style="196" customWidth="1"/>
    <col min="7947" max="7947" width="13.140625" style="196" customWidth="1"/>
    <col min="7948" max="7948" width="12.28515625" style="196" customWidth="1"/>
    <col min="7949" max="7949" width="12.140625" style="196" customWidth="1"/>
    <col min="7950" max="7952" width="9.140625" style="196" customWidth="1"/>
    <col min="7953" max="7953" width="10.140625" style="196" bestFit="1" customWidth="1"/>
    <col min="7954" max="8191" width="9.140625" style="196" customWidth="1"/>
    <col min="8192" max="8192" width="4.7109375" style="196"/>
    <col min="8193" max="8193" width="5.28515625" style="196" customWidth="1"/>
    <col min="8194" max="8194" width="31.85546875" style="196" customWidth="1"/>
    <col min="8195" max="8195" width="7.28515625" style="196" customWidth="1"/>
    <col min="8196" max="8196" width="13.7109375" style="196" customWidth="1"/>
    <col min="8197" max="8197" width="6.5703125" style="196" customWidth="1"/>
    <col min="8198" max="8198" width="12.85546875" style="196" customWidth="1"/>
    <col min="8199" max="8199" width="7.140625" style="196" customWidth="1"/>
    <col min="8200" max="8200" width="13.140625" style="196" customWidth="1"/>
    <col min="8201" max="8201" width="7.7109375" style="196" customWidth="1"/>
    <col min="8202" max="8202" width="8.28515625" style="196" customWidth="1"/>
    <col min="8203" max="8203" width="13.140625" style="196" customWidth="1"/>
    <col min="8204" max="8204" width="12.28515625" style="196" customWidth="1"/>
    <col min="8205" max="8205" width="12.140625" style="196" customWidth="1"/>
    <col min="8206" max="8208" width="9.140625" style="196" customWidth="1"/>
    <col min="8209" max="8209" width="10.140625" style="196" bestFit="1" customWidth="1"/>
    <col min="8210" max="8447" width="9.140625" style="196" customWidth="1"/>
    <col min="8448" max="8448" width="4.7109375" style="196"/>
    <col min="8449" max="8449" width="5.28515625" style="196" customWidth="1"/>
    <col min="8450" max="8450" width="31.85546875" style="196" customWidth="1"/>
    <col min="8451" max="8451" width="7.28515625" style="196" customWidth="1"/>
    <col min="8452" max="8452" width="13.7109375" style="196" customWidth="1"/>
    <col min="8453" max="8453" width="6.5703125" style="196" customWidth="1"/>
    <col min="8454" max="8454" width="12.85546875" style="196" customWidth="1"/>
    <col min="8455" max="8455" width="7.140625" style="196" customWidth="1"/>
    <col min="8456" max="8456" width="13.140625" style="196" customWidth="1"/>
    <col min="8457" max="8457" width="7.7109375" style="196" customWidth="1"/>
    <col min="8458" max="8458" width="8.28515625" style="196" customWidth="1"/>
    <col min="8459" max="8459" width="13.140625" style="196" customWidth="1"/>
    <col min="8460" max="8460" width="12.28515625" style="196" customWidth="1"/>
    <col min="8461" max="8461" width="12.140625" style="196" customWidth="1"/>
    <col min="8462" max="8464" width="9.140625" style="196" customWidth="1"/>
    <col min="8465" max="8465" width="10.140625" style="196" bestFit="1" customWidth="1"/>
    <col min="8466" max="8703" width="9.140625" style="196" customWidth="1"/>
    <col min="8704" max="8704" width="4.7109375" style="196"/>
    <col min="8705" max="8705" width="5.28515625" style="196" customWidth="1"/>
    <col min="8706" max="8706" width="31.85546875" style="196" customWidth="1"/>
    <col min="8707" max="8707" width="7.28515625" style="196" customWidth="1"/>
    <col min="8708" max="8708" width="13.7109375" style="196" customWidth="1"/>
    <col min="8709" max="8709" width="6.5703125" style="196" customWidth="1"/>
    <col min="8710" max="8710" width="12.85546875" style="196" customWidth="1"/>
    <col min="8711" max="8711" width="7.140625" style="196" customWidth="1"/>
    <col min="8712" max="8712" width="13.140625" style="196" customWidth="1"/>
    <col min="8713" max="8713" width="7.7109375" style="196" customWidth="1"/>
    <col min="8714" max="8714" width="8.28515625" style="196" customWidth="1"/>
    <col min="8715" max="8715" width="13.140625" style="196" customWidth="1"/>
    <col min="8716" max="8716" width="12.28515625" style="196" customWidth="1"/>
    <col min="8717" max="8717" width="12.140625" style="196" customWidth="1"/>
    <col min="8718" max="8720" width="9.140625" style="196" customWidth="1"/>
    <col min="8721" max="8721" width="10.140625" style="196" bestFit="1" customWidth="1"/>
    <col min="8722" max="8959" width="9.140625" style="196" customWidth="1"/>
    <col min="8960" max="8960" width="4.7109375" style="196"/>
    <col min="8961" max="8961" width="5.28515625" style="196" customWidth="1"/>
    <col min="8962" max="8962" width="31.85546875" style="196" customWidth="1"/>
    <col min="8963" max="8963" width="7.28515625" style="196" customWidth="1"/>
    <col min="8964" max="8964" width="13.7109375" style="196" customWidth="1"/>
    <col min="8965" max="8965" width="6.5703125" style="196" customWidth="1"/>
    <col min="8966" max="8966" width="12.85546875" style="196" customWidth="1"/>
    <col min="8967" max="8967" width="7.140625" style="196" customWidth="1"/>
    <col min="8968" max="8968" width="13.140625" style="196" customWidth="1"/>
    <col min="8969" max="8969" width="7.7109375" style="196" customWidth="1"/>
    <col min="8970" max="8970" width="8.28515625" style="196" customWidth="1"/>
    <col min="8971" max="8971" width="13.140625" style="196" customWidth="1"/>
    <col min="8972" max="8972" width="12.28515625" style="196" customWidth="1"/>
    <col min="8973" max="8973" width="12.140625" style="196" customWidth="1"/>
    <col min="8974" max="8976" width="9.140625" style="196" customWidth="1"/>
    <col min="8977" max="8977" width="10.140625" style="196" bestFit="1" customWidth="1"/>
    <col min="8978" max="9215" width="9.140625" style="196" customWidth="1"/>
    <col min="9216" max="9216" width="4.7109375" style="196"/>
    <col min="9217" max="9217" width="5.28515625" style="196" customWidth="1"/>
    <col min="9218" max="9218" width="31.85546875" style="196" customWidth="1"/>
    <col min="9219" max="9219" width="7.28515625" style="196" customWidth="1"/>
    <col min="9220" max="9220" width="13.7109375" style="196" customWidth="1"/>
    <col min="9221" max="9221" width="6.5703125" style="196" customWidth="1"/>
    <col min="9222" max="9222" width="12.85546875" style="196" customWidth="1"/>
    <col min="9223" max="9223" width="7.140625" style="196" customWidth="1"/>
    <col min="9224" max="9224" width="13.140625" style="196" customWidth="1"/>
    <col min="9225" max="9225" width="7.7109375" style="196" customWidth="1"/>
    <col min="9226" max="9226" width="8.28515625" style="196" customWidth="1"/>
    <col min="9227" max="9227" width="13.140625" style="196" customWidth="1"/>
    <col min="9228" max="9228" width="12.28515625" style="196" customWidth="1"/>
    <col min="9229" max="9229" width="12.140625" style="196" customWidth="1"/>
    <col min="9230" max="9232" width="9.140625" style="196" customWidth="1"/>
    <col min="9233" max="9233" width="10.140625" style="196" bestFit="1" customWidth="1"/>
    <col min="9234" max="9471" width="9.140625" style="196" customWidth="1"/>
    <col min="9472" max="9472" width="4.7109375" style="196"/>
    <col min="9473" max="9473" width="5.28515625" style="196" customWidth="1"/>
    <col min="9474" max="9474" width="31.85546875" style="196" customWidth="1"/>
    <col min="9475" max="9475" width="7.28515625" style="196" customWidth="1"/>
    <col min="9476" max="9476" width="13.7109375" style="196" customWidth="1"/>
    <col min="9477" max="9477" width="6.5703125" style="196" customWidth="1"/>
    <col min="9478" max="9478" width="12.85546875" style="196" customWidth="1"/>
    <col min="9479" max="9479" width="7.140625" style="196" customWidth="1"/>
    <col min="9480" max="9480" width="13.140625" style="196" customWidth="1"/>
    <col min="9481" max="9481" width="7.7109375" style="196" customWidth="1"/>
    <col min="9482" max="9482" width="8.28515625" style="196" customWidth="1"/>
    <col min="9483" max="9483" width="13.140625" style="196" customWidth="1"/>
    <col min="9484" max="9484" width="12.28515625" style="196" customWidth="1"/>
    <col min="9485" max="9485" width="12.140625" style="196" customWidth="1"/>
    <col min="9486" max="9488" width="9.140625" style="196" customWidth="1"/>
    <col min="9489" max="9489" width="10.140625" style="196" bestFit="1" customWidth="1"/>
    <col min="9490" max="9727" width="9.140625" style="196" customWidth="1"/>
    <col min="9728" max="9728" width="4.7109375" style="196"/>
    <col min="9729" max="9729" width="5.28515625" style="196" customWidth="1"/>
    <col min="9730" max="9730" width="31.85546875" style="196" customWidth="1"/>
    <col min="9731" max="9731" width="7.28515625" style="196" customWidth="1"/>
    <col min="9732" max="9732" width="13.7109375" style="196" customWidth="1"/>
    <col min="9733" max="9733" width="6.5703125" style="196" customWidth="1"/>
    <col min="9734" max="9734" width="12.85546875" style="196" customWidth="1"/>
    <col min="9735" max="9735" width="7.140625" style="196" customWidth="1"/>
    <col min="9736" max="9736" width="13.140625" style="196" customWidth="1"/>
    <col min="9737" max="9737" width="7.7109375" style="196" customWidth="1"/>
    <col min="9738" max="9738" width="8.28515625" style="196" customWidth="1"/>
    <col min="9739" max="9739" width="13.140625" style="196" customWidth="1"/>
    <col min="9740" max="9740" width="12.28515625" style="196" customWidth="1"/>
    <col min="9741" max="9741" width="12.140625" style="196" customWidth="1"/>
    <col min="9742" max="9744" width="9.140625" style="196" customWidth="1"/>
    <col min="9745" max="9745" width="10.140625" style="196" bestFit="1" customWidth="1"/>
    <col min="9746" max="9983" width="9.140625" style="196" customWidth="1"/>
    <col min="9984" max="9984" width="4.7109375" style="196"/>
    <col min="9985" max="9985" width="5.28515625" style="196" customWidth="1"/>
    <col min="9986" max="9986" width="31.85546875" style="196" customWidth="1"/>
    <col min="9987" max="9987" width="7.28515625" style="196" customWidth="1"/>
    <col min="9988" max="9988" width="13.7109375" style="196" customWidth="1"/>
    <col min="9989" max="9989" width="6.5703125" style="196" customWidth="1"/>
    <col min="9990" max="9990" width="12.85546875" style="196" customWidth="1"/>
    <col min="9991" max="9991" width="7.140625" style="196" customWidth="1"/>
    <col min="9992" max="9992" width="13.140625" style="196" customWidth="1"/>
    <col min="9993" max="9993" width="7.7109375" style="196" customWidth="1"/>
    <col min="9994" max="9994" width="8.28515625" style="196" customWidth="1"/>
    <col min="9995" max="9995" width="13.140625" style="196" customWidth="1"/>
    <col min="9996" max="9996" width="12.28515625" style="196" customWidth="1"/>
    <col min="9997" max="9997" width="12.140625" style="196" customWidth="1"/>
    <col min="9998" max="10000" width="9.140625" style="196" customWidth="1"/>
    <col min="10001" max="10001" width="10.140625" style="196" bestFit="1" customWidth="1"/>
    <col min="10002" max="10239" width="9.140625" style="196" customWidth="1"/>
    <col min="10240" max="10240" width="4.7109375" style="196"/>
    <col min="10241" max="10241" width="5.28515625" style="196" customWidth="1"/>
    <col min="10242" max="10242" width="31.85546875" style="196" customWidth="1"/>
    <col min="10243" max="10243" width="7.28515625" style="196" customWidth="1"/>
    <col min="10244" max="10244" width="13.7109375" style="196" customWidth="1"/>
    <col min="10245" max="10245" width="6.5703125" style="196" customWidth="1"/>
    <col min="10246" max="10246" width="12.85546875" style="196" customWidth="1"/>
    <col min="10247" max="10247" width="7.140625" style="196" customWidth="1"/>
    <col min="10248" max="10248" width="13.140625" style="196" customWidth="1"/>
    <col min="10249" max="10249" width="7.7109375" style="196" customWidth="1"/>
    <col min="10250" max="10250" width="8.28515625" style="196" customWidth="1"/>
    <col min="10251" max="10251" width="13.140625" style="196" customWidth="1"/>
    <col min="10252" max="10252" width="12.28515625" style="196" customWidth="1"/>
    <col min="10253" max="10253" width="12.140625" style="196" customWidth="1"/>
    <col min="10254" max="10256" width="9.140625" style="196" customWidth="1"/>
    <col min="10257" max="10257" width="10.140625" style="196" bestFit="1" customWidth="1"/>
    <col min="10258" max="10495" width="9.140625" style="196" customWidth="1"/>
    <col min="10496" max="10496" width="4.7109375" style="196"/>
    <col min="10497" max="10497" width="5.28515625" style="196" customWidth="1"/>
    <col min="10498" max="10498" width="31.85546875" style="196" customWidth="1"/>
    <col min="10499" max="10499" width="7.28515625" style="196" customWidth="1"/>
    <col min="10500" max="10500" width="13.7109375" style="196" customWidth="1"/>
    <col min="10501" max="10501" width="6.5703125" style="196" customWidth="1"/>
    <col min="10502" max="10502" width="12.85546875" style="196" customWidth="1"/>
    <col min="10503" max="10503" width="7.140625" style="196" customWidth="1"/>
    <col min="10504" max="10504" width="13.140625" style="196" customWidth="1"/>
    <col min="10505" max="10505" width="7.7109375" style="196" customWidth="1"/>
    <col min="10506" max="10506" width="8.28515625" style="196" customWidth="1"/>
    <col min="10507" max="10507" width="13.140625" style="196" customWidth="1"/>
    <col min="10508" max="10508" width="12.28515625" style="196" customWidth="1"/>
    <col min="10509" max="10509" width="12.140625" style="196" customWidth="1"/>
    <col min="10510" max="10512" width="9.140625" style="196" customWidth="1"/>
    <col min="10513" max="10513" width="10.140625" style="196" bestFit="1" customWidth="1"/>
    <col min="10514" max="10751" width="9.140625" style="196" customWidth="1"/>
    <col min="10752" max="10752" width="4.7109375" style="196"/>
    <col min="10753" max="10753" width="5.28515625" style="196" customWidth="1"/>
    <col min="10754" max="10754" width="31.85546875" style="196" customWidth="1"/>
    <col min="10755" max="10755" width="7.28515625" style="196" customWidth="1"/>
    <col min="10756" max="10756" width="13.7109375" style="196" customWidth="1"/>
    <col min="10757" max="10757" width="6.5703125" style="196" customWidth="1"/>
    <col min="10758" max="10758" width="12.85546875" style="196" customWidth="1"/>
    <col min="10759" max="10759" width="7.140625" style="196" customWidth="1"/>
    <col min="10760" max="10760" width="13.140625" style="196" customWidth="1"/>
    <col min="10761" max="10761" width="7.7109375" style="196" customWidth="1"/>
    <col min="10762" max="10762" width="8.28515625" style="196" customWidth="1"/>
    <col min="10763" max="10763" width="13.140625" style="196" customWidth="1"/>
    <col min="10764" max="10764" width="12.28515625" style="196" customWidth="1"/>
    <col min="10765" max="10765" width="12.140625" style="196" customWidth="1"/>
    <col min="10766" max="10768" width="9.140625" style="196" customWidth="1"/>
    <col min="10769" max="10769" width="10.140625" style="196" bestFit="1" customWidth="1"/>
    <col min="10770" max="11007" width="9.140625" style="196" customWidth="1"/>
    <col min="11008" max="11008" width="4.7109375" style="196"/>
    <col min="11009" max="11009" width="5.28515625" style="196" customWidth="1"/>
    <col min="11010" max="11010" width="31.85546875" style="196" customWidth="1"/>
    <col min="11011" max="11011" width="7.28515625" style="196" customWidth="1"/>
    <col min="11012" max="11012" width="13.7109375" style="196" customWidth="1"/>
    <col min="11013" max="11013" width="6.5703125" style="196" customWidth="1"/>
    <col min="11014" max="11014" width="12.85546875" style="196" customWidth="1"/>
    <col min="11015" max="11015" width="7.140625" style="196" customWidth="1"/>
    <col min="11016" max="11016" width="13.140625" style="196" customWidth="1"/>
    <col min="11017" max="11017" width="7.7109375" style="196" customWidth="1"/>
    <col min="11018" max="11018" width="8.28515625" style="196" customWidth="1"/>
    <col min="11019" max="11019" width="13.140625" style="196" customWidth="1"/>
    <col min="11020" max="11020" width="12.28515625" style="196" customWidth="1"/>
    <col min="11021" max="11021" width="12.140625" style="196" customWidth="1"/>
    <col min="11022" max="11024" width="9.140625" style="196" customWidth="1"/>
    <col min="11025" max="11025" width="10.140625" style="196" bestFit="1" customWidth="1"/>
    <col min="11026" max="11263" width="9.140625" style="196" customWidth="1"/>
    <col min="11264" max="11264" width="4.7109375" style="196"/>
    <col min="11265" max="11265" width="5.28515625" style="196" customWidth="1"/>
    <col min="11266" max="11266" width="31.85546875" style="196" customWidth="1"/>
    <col min="11267" max="11267" width="7.28515625" style="196" customWidth="1"/>
    <col min="11268" max="11268" width="13.7109375" style="196" customWidth="1"/>
    <col min="11269" max="11269" width="6.5703125" style="196" customWidth="1"/>
    <col min="11270" max="11270" width="12.85546875" style="196" customWidth="1"/>
    <col min="11271" max="11271" width="7.140625" style="196" customWidth="1"/>
    <col min="11272" max="11272" width="13.140625" style="196" customWidth="1"/>
    <col min="11273" max="11273" width="7.7109375" style="196" customWidth="1"/>
    <col min="11274" max="11274" width="8.28515625" style="196" customWidth="1"/>
    <col min="11275" max="11275" width="13.140625" style="196" customWidth="1"/>
    <col min="11276" max="11276" width="12.28515625" style="196" customWidth="1"/>
    <col min="11277" max="11277" width="12.140625" style="196" customWidth="1"/>
    <col min="11278" max="11280" width="9.140625" style="196" customWidth="1"/>
    <col min="11281" max="11281" width="10.140625" style="196" bestFit="1" customWidth="1"/>
    <col min="11282" max="11519" width="9.140625" style="196" customWidth="1"/>
    <col min="11520" max="11520" width="4.7109375" style="196"/>
    <col min="11521" max="11521" width="5.28515625" style="196" customWidth="1"/>
    <col min="11522" max="11522" width="31.85546875" style="196" customWidth="1"/>
    <col min="11523" max="11523" width="7.28515625" style="196" customWidth="1"/>
    <col min="11524" max="11524" width="13.7109375" style="196" customWidth="1"/>
    <col min="11525" max="11525" width="6.5703125" style="196" customWidth="1"/>
    <col min="11526" max="11526" width="12.85546875" style="196" customWidth="1"/>
    <col min="11527" max="11527" width="7.140625" style="196" customWidth="1"/>
    <col min="11528" max="11528" width="13.140625" style="196" customWidth="1"/>
    <col min="11529" max="11529" width="7.7109375" style="196" customWidth="1"/>
    <col min="11530" max="11530" width="8.28515625" style="196" customWidth="1"/>
    <col min="11531" max="11531" width="13.140625" style="196" customWidth="1"/>
    <col min="11532" max="11532" width="12.28515625" style="196" customWidth="1"/>
    <col min="11533" max="11533" width="12.140625" style="196" customWidth="1"/>
    <col min="11534" max="11536" width="9.140625" style="196" customWidth="1"/>
    <col min="11537" max="11537" width="10.140625" style="196" bestFit="1" customWidth="1"/>
    <col min="11538" max="11775" width="9.140625" style="196" customWidth="1"/>
    <col min="11776" max="11776" width="4.7109375" style="196"/>
    <col min="11777" max="11777" width="5.28515625" style="196" customWidth="1"/>
    <col min="11778" max="11778" width="31.85546875" style="196" customWidth="1"/>
    <col min="11779" max="11779" width="7.28515625" style="196" customWidth="1"/>
    <col min="11780" max="11780" width="13.7109375" style="196" customWidth="1"/>
    <col min="11781" max="11781" width="6.5703125" style="196" customWidth="1"/>
    <col min="11782" max="11782" width="12.85546875" style="196" customWidth="1"/>
    <col min="11783" max="11783" width="7.140625" style="196" customWidth="1"/>
    <col min="11784" max="11784" width="13.140625" style="196" customWidth="1"/>
    <col min="11785" max="11785" width="7.7109375" style="196" customWidth="1"/>
    <col min="11786" max="11786" width="8.28515625" style="196" customWidth="1"/>
    <col min="11787" max="11787" width="13.140625" style="196" customWidth="1"/>
    <col min="11788" max="11788" width="12.28515625" style="196" customWidth="1"/>
    <col min="11789" max="11789" width="12.140625" style="196" customWidth="1"/>
    <col min="11790" max="11792" width="9.140625" style="196" customWidth="1"/>
    <col min="11793" max="11793" width="10.140625" style="196" bestFit="1" customWidth="1"/>
    <col min="11794" max="12031" width="9.140625" style="196" customWidth="1"/>
    <col min="12032" max="12032" width="4.7109375" style="196"/>
    <col min="12033" max="12033" width="5.28515625" style="196" customWidth="1"/>
    <col min="12034" max="12034" width="31.85546875" style="196" customWidth="1"/>
    <col min="12035" max="12035" width="7.28515625" style="196" customWidth="1"/>
    <col min="12036" max="12036" width="13.7109375" style="196" customWidth="1"/>
    <col min="12037" max="12037" width="6.5703125" style="196" customWidth="1"/>
    <col min="12038" max="12038" width="12.85546875" style="196" customWidth="1"/>
    <col min="12039" max="12039" width="7.140625" style="196" customWidth="1"/>
    <col min="12040" max="12040" width="13.140625" style="196" customWidth="1"/>
    <col min="12041" max="12041" width="7.7109375" style="196" customWidth="1"/>
    <col min="12042" max="12042" width="8.28515625" style="196" customWidth="1"/>
    <col min="12043" max="12043" width="13.140625" style="196" customWidth="1"/>
    <col min="12044" max="12044" width="12.28515625" style="196" customWidth="1"/>
    <col min="12045" max="12045" width="12.140625" style="196" customWidth="1"/>
    <col min="12046" max="12048" width="9.140625" style="196" customWidth="1"/>
    <col min="12049" max="12049" width="10.140625" style="196" bestFit="1" customWidth="1"/>
    <col min="12050" max="12287" width="9.140625" style="196" customWidth="1"/>
    <col min="12288" max="12288" width="4.7109375" style="196"/>
    <col min="12289" max="12289" width="5.28515625" style="196" customWidth="1"/>
    <col min="12290" max="12290" width="31.85546875" style="196" customWidth="1"/>
    <col min="12291" max="12291" width="7.28515625" style="196" customWidth="1"/>
    <col min="12292" max="12292" width="13.7109375" style="196" customWidth="1"/>
    <col min="12293" max="12293" width="6.5703125" style="196" customWidth="1"/>
    <col min="12294" max="12294" width="12.85546875" style="196" customWidth="1"/>
    <col min="12295" max="12295" width="7.140625" style="196" customWidth="1"/>
    <col min="12296" max="12296" width="13.140625" style="196" customWidth="1"/>
    <col min="12297" max="12297" width="7.7109375" style="196" customWidth="1"/>
    <col min="12298" max="12298" width="8.28515625" style="196" customWidth="1"/>
    <col min="12299" max="12299" width="13.140625" style="196" customWidth="1"/>
    <col min="12300" max="12300" width="12.28515625" style="196" customWidth="1"/>
    <col min="12301" max="12301" width="12.140625" style="196" customWidth="1"/>
    <col min="12302" max="12304" width="9.140625" style="196" customWidth="1"/>
    <col min="12305" max="12305" width="10.140625" style="196" bestFit="1" customWidth="1"/>
    <col min="12306" max="12543" width="9.140625" style="196" customWidth="1"/>
    <col min="12544" max="12544" width="4.7109375" style="196"/>
    <col min="12545" max="12545" width="5.28515625" style="196" customWidth="1"/>
    <col min="12546" max="12546" width="31.85546875" style="196" customWidth="1"/>
    <col min="12547" max="12547" width="7.28515625" style="196" customWidth="1"/>
    <col min="12548" max="12548" width="13.7109375" style="196" customWidth="1"/>
    <col min="12549" max="12549" width="6.5703125" style="196" customWidth="1"/>
    <col min="12550" max="12550" width="12.85546875" style="196" customWidth="1"/>
    <col min="12551" max="12551" width="7.140625" style="196" customWidth="1"/>
    <col min="12552" max="12552" width="13.140625" style="196" customWidth="1"/>
    <col min="12553" max="12553" width="7.7109375" style="196" customWidth="1"/>
    <col min="12554" max="12554" width="8.28515625" style="196" customWidth="1"/>
    <col min="12555" max="12555" width="13.140625" style="196" customWidth="1"/>
    <col min="12556" max="12556" width="12.28515625" style="196" customWidth="1"/>
    <col min="12557" max="12557" width="12.140625" style="196" customWidth="1"/>
    <col min="12558" max="12560" width="9.140625" style="196" customWidth="1"/>
    <col min="12561" max="12561" width="10.140625" style="196" bestFit="1" customWidth="1"/>
    <col min="12562" max="12799" width="9.140625" style="196" customWidth="1"/>
    <col min="12800" max="12800" width="4.7109375" style="196"/>
    <col min="12801" max="12801" width="5.28515625" style="196" customWidth="1"/>
    <col min="12802" max="12802" width="31.85546875" style="196" customWidth="1"/>
    <col min="12803" max="12803" width="7.28515625" style="196" customWidth="1"/>
    <col min="12804" max="12804" width="13.7109375" style="196" customWidth="1"/>
    <col min="12805" max="12805" width="6.5703125" style="196" customWidth="1"/>
    <col min="12806" max="12806" width="12.85546875" style="196" customWidth="1"/>
    <col min="12807" max="12807" width="7.140625" style="196" customWidth="1"/>
    <col min="12808" max="12808" width="13.140625" style="196" customWidth="1"/>
    <col min="12809" max="12809" width="7.7109375" style="196" customWidth="1"/>
    <col min="12810" max="12810" width="8.28515625" style="196" customWidth="1"/>
    <col min="12811" max="12811" width="13.140625" style="196" customWidth="1"/>
    <col min="12812" max="12812" width="12.28515625" style="196" customWidth="1"/>
    <col min="12813" max="12813" width="12.140625" style="196" customWidth="1"/>
    <col min="12814" max="12816" width="9.140625" style="196" customWidth="1"/>
    <col min="12817" max="12817" width="10.140625" style="196" bestFit="1" customWidth="1"/>
    <col min="12818" max="13055" width="9.140625" style="196" customWidth="1"/>
    <col min="13056" max="13056" width="4.7109375" style="196"/>
    <col min="13057" max="13057" width="5.28515625" style="196" customWidth="1"/>
    <col min="13058" max="13058" width="31.85546875" style="196" customWidth="1"/>
    <col min="13059" max="13059" width="7.28515625" style="196" customWidth="1"/>
    <col min="13060" max="13060" width="13.7109375" style="196" customWidth="1"/>
    <col min="13061" max="13061" width="6.5703125" style="196" customWidth="1"/>
    <col min="13062" max="13062" width="12.85546875" style="196" customWidth="1"/>
    <col min="13063" max="13063" width="7.140625" style="196" customWidth="1"/>
    <col min="13064" max="13064" width="13.140625" style="196" customWidth="1"/>
    <col min="13065" max="13065" width="7.7109375" style="196" customWidth="1"/>
    <col min="13066" max="13066" width="8.28515625" style="196" customWidth="1"/>
    <col min="13067" max="13067" width="13.140625" style="196" customWidth="1"/>
    <col min="13068" max="13068" width="12.28515625" style="196" customWidth="1"/>
    <col min="13069" max="13069" width="12.140625" style="196" customWidth="1"/>
    <col min="13070" max="13072" width="9.140625" style="196" customWidth="1"/>
    <col min="13073" max="13073" width="10.140625" style="196" bestFit="1" customWidth="1"/>
    <col min="13074" max="13311" width="9.140625" style="196" customWidth="1"/>
    <col min="13312" max="13312" width="4.7109375" style="196"/>
    <col min="13313" max="13313" width="5.28515625" style="196" customWidth="1"/>
    <col min="13314" max="13314" width="31.85546875" style="196" customWidth="1"/>
    <col min="13315" max="13315" width="7.28515625" style="196" customWidth="1"/>
    <col min="13316" max="13316" width="13.7109375" style="196" customWidth="1"/>
    <col min="13317" max="13317" width="6.5703125" style="196" customWidth="1"/>
    <col min="13318" max="13318" width="12.85546875" style="196" customWidth="1"/>
    <col min="13319" max="13319" width="7.140625" style="196" customWidth="1"/>
    <col min="13320" max="13320" width="13.140625" style="196" customWidth="1"/>
    <col min="13321" max="13321" width="7.7109375" style="196" customWidth="1"/>
    <col min="13322" max="13322" width="8.28515625" style="196" customWidth="1"/>
    <col min="13323" max="13323" width="13.140625" style="196" customWidth="1"/>
    <col min="13324" max="13324" width="12.28515625" style="196" customWidth="1"/>
    <col min="13325" max="13325" width="12.140625" style="196" customWidth="1"/>
    <col min="13326" max="13328" width="9.140625" style="196" customWidth="1"/>
    <col min="13329" max="13329" width="10.140625" style="196" bestFit="1" customWidth="1"/>
    <col min="13330" max="13567" width="9.140625" style="196" customWidth="1"/>
    <col min="13568" max="13568" width="4.7109375" style="196"/>
    <col min="13569" max="13569" width="5.28515625" style="196" customWidth="1"/>
    <col min="13570" max="13570" width="31.85546875" style="196" customWidth="1"/>
    <col min="13571" max="13571" width="7.28515625" style="196" customWidth="1"/>
    <col min="13572" max="13572" width="13.7109375" style="196" customWidth="1"/>
    <col min="13573" max="13573" width="6.5703125" style="196" customWidth="1"/>
    <col min="13574" max="13574" width="12.85546875" style="196" customWidth="1"/>
    <col min="13575" max="13575" width="7.140625" style="196" customWidth="1"/>
    <col min="13576" max="13576" width="13.140625" style="196" customWidth="1"/>
    <col min="13577" max="13577" width="7.7109375" style="196" customWidth="1"/>
    <col min="13578" max="13578" width="8.28515625" style="196" customWidth="1"/>
    <col min="13579" max="13579" width="13.140625" style="196" customWidth="1"/>
    <col min="13580" max="13580" width="12.28515625" style="196" customWidth="1"/>
    <col min="13581" max="13581" width="12.140625" style="196" customWidth="1"/>
    <col min="13582" max="13584" width="9.140625" style="196" customWidth="1"/>
    <col min="13585" max="13585" width="10.140625" style="196" bestFit="1" customWidth="1"/>
    <col min="13586" max="13823" width="9.140625" style="196" customWidth="1"/>
    <col min="13824" max="13824" width="4.7109375" style="196"/>
    <col min="13825" max="13825" width="5.28515625" style="196" customWidth="1"/>
    <col min="13826" max="13826" width="31.85546875" style="196" customWidth="1"/>
    <col min="13827" max="13827" width="7.28515625" style="196" customWidth="1"/>
    <col min="13828" max="13828" width="13.7109375" style="196" customWidth="1"/>
    <col min="13829" max="13829" width="6.5703125" style="196" customWidth="1"/>
    <col min="13830" max="13830" width="12.85546875" style="196" customWidth="1"/>
    <col min="13831" max="13831" width="7.140625" style="196" customWidth="1"/>
    <col min="13832" max="13832" width="13.140625" style="196" customWidth="1"/>
    <col min="13833" max="13833" width="7.7109375" style="196" customWidth="1"/>
    <col min="13834" max="13834" width="8.28515625" style="196" customWidth="1"/>
    <col min="13835" max="13835" width="13.140625" style="196" customWidth="1"/>
    <col min="13836" max="13836" width="12.28515625" style="196" customWidth="1"/>
    <col min="13837" max="13837" width="12.140625" style="196" customWidth="1"/>
    <col min="13838" max="13840" width="9.140625" style="196" customWidth="1"/>
    <col min="13841" max="13841" width="10.140625" style="196" bestFit="1" customWidth="1"/>
    <col min="13842" max="14079" width="9.140625" style="196" customWidth="1"/>
    <col min="14080" max="14080" width="4.7109375" style="196"/>
    <col min="14081" max="14081" width="5.28515625" style="196" customWidth="1"/>
    <col min="14082" max="14082" width="31.85546875" style="196" customWidth="1"/>
    <col min="14083" max="14083" width="7.28515625" style="196" customWidth="1"/>
    <col min="14084" max="14084" width="13.7109375" style="196" customWidth="1"/>
    <col min="14085" max="14085" width="6.5703125" style="196" customWidth="1"/>
    <col min="14086" max="14086" width="12.85546875" style="196" customWidth="1"/>
    <col min="14087" max="14087" width="7.140625" style="196" customWidth="1"/>
    <col min="14088" max="14088" width="13.140625" style="196" customWidth="1"/>
    <col min="14089" max="14089" width="7.7109375" style="196" customWidth="1"/>
    <col min="14090" max="14090" width="8.28515625" style="196" customWidth="1"/>
    <col min="14091" max="14091" width="13.140625" style="196" customWidth="1"/>
    <col min="14092" max="14092" width="12.28515625" style="196" customWidth="1"/>
    <col min="14093" max="14093" width="12.140625" style="196" customWidth="1"/>
    <col min="14094" max="14096" width="9.140625" style="196" customWidth="1"/>
    <col min="14097" max="14097" width="10.140625" style="196" bestFit="1" customWidth="1"/>
    <col min="14098" max="14335" width="9.140625" style="196" customWidth="1"/>
    <col min="14336" max="14336" width="4.7109375" style="196"/>
    <col min="14337" max="14337" width="5.28515625" style="196" customWidth="1"/>
    <col min="14338" max="14338" width="31.85546875" style="196" customWidth="1"/>
    <col min="14339" max="14339" width="7.28515625" style="196" customWidth="1"/>
    <col min="14340" max="14340" width="13.7109375" style="196" customWidth="1"/>
    <col min="14341" max="14341" width="6.5703125" style="196" customWidth="1"/>
    <col min="14342" max="14342" width="12.85546875" style="196" customWidth="1"/>
    <col min="14343" max="14343" width="7.140625" style="196" customWidth="1"/>
    <col min="14344" max="14344" width="13.140625" style="196" customWidth="1"/>
    <col min="14345" max="14345" width="7.7109375" style="196" customWidth="1"/>
    <col min="14346" max="14346" width="8.28515625" style="196" customWidth="1"/>
    <col min="14347" max="14347" width="13.140625" style="196" customWidth="1"/>
    <col min="14348" max="14348" width="12.28515625" style="196" customWidth="1"/>
    <col min="14349" max="14349" width="12.140625" style="196" customWidth="1"/>
    <col min="14350" max="14352" width="9.140625" style="196" customWidth="1"/>
    <col min="14353" max="14353" width="10.140625" style="196" bestFit="1" customWidth="1"/>
    <col min="14354" max="14591" width="9.140625" style="196" customWidth="1"/>
    <col min="14592" max="14592" width="4.7109375" style="196"/>
    <col min="14593" max="14593" width="5.28515625" style="196" customWidth="1"/>
    <col min="14594" max="14594" width="31.85546875" style="196" customWidth="1"/>
    <col min="14595" max="14595" width="7.28515625" style="196" customWidth="1"/>
    <col min="14596" max="14596" width="13.7109375" style="196" customWidth="1"/>
    <col min="14597" max="14597" width="6.5703125" style="196" customWidth="1"/>
    <col min="14598" max="14598" width="12.85546875" style="196" customWidth="1"/>
    <col min="14599" max="14599" width="7.140625" style="196" customWidth="1"/>
    <col min="14600" max="14600" width="13.140625" style="196" customWidth="1"/>
    <col min="14601" max="14601" width="7.7109375" style="196" customWidth="1"/>
    <col min="14602" max="14602" width="8.28515625" style="196" customWidth="1"/>
    <col min="14603" max="14603" width="13.140625" style="196" customWidth="1"/>
    <col min="14604" max="14604" width="12.28515625" style="196" customWidth="1"/>
    <col min="14605" max="14605" width="12.140625" style="196" customWidth="1"/>
    <col min="14606" max="14608" width="9.140625" style="196" customWidth="1"/>
    <col min="14609" max="14609" width="10.140625" style="196" bestFit="1" customWidth="1"/>
    <col min="14610" max="14847" width="9.140625" style="196" customWidth="1"/>
    <col min="14848" max="14848" width="4.7109375" style="196"/>
    <col min="14849" max="14849" width="5.28515625" style="196" customWidth="1"/>
    <col min="14850" max="14850" width="31.85546875" style="196" customWidth="1"/>
    <col min="14851" max="14851" width="7.28515625" style="196" customWidth="1"/>
    <col min="14852" max="14852" width="13.7109375" style="196" customWidth="1"/>
    <col min="14853" max="14853" width="6.5703125" style="196" customWidth="1"/>
    <col min="14854" max="14854" width="12.85546875" style="196" customWidth="1"/>
    <col min="14855" max="14855" width="7.140625" style="196" customWidth="1"/>
    <col min="14856" max="14856" width="13.140625" style="196" customWidth="1"/>
    <col min="14857" max="14857" width="7.7109375" style="196" customWidth="1"/>
    <col min="14858" max="14858" width="8.28515625" style="196" customWidth="1"/>
    <col min="14859" max="14859" width="13.140625" style="196" customWidth="1"/>
    <col min="14860" max="14860" width="12.28515625" style="196" customWidth="1"/>
    <col min="14861" max="14861" width="12.140625" style="196" customWidth="1"/>
    <col min="14862" max="14864" width="9.140625" style="196" customWidth="1"/>
    <col min="14865" max="14865" width="10.140625" style="196" bestFit="1" customWidth="1"/>
    <col min="14866" max="15103" width="9.140625" style="196" customWidth="1"/>
    <col min="15104" max="15104" width="4.7109375" style="196"/>
    <col min="15105" max="15105" width="5.28515625" style="196" customWidth="1"/>
    <col min="15106" max="15106" width="31.85546875" style="196" customWidth="1"/>
    <col min="15107" max="15107" width="7.28515625" style="196" customWidth="1"/>
    <col min="15108" max="15108" width="13.7109375" style="196" customWidth="1"/>
    <col min="15109" max="15109" width="6.5703125" style="196" customWidth="1"/>
    <col min="15110" max="15110" width="12.85546875" style="196" customWidth="1"/>
    <col min="15111" max="15111" width="7.140625" style="196" customWidth="1"/>
    <col min="15112" max="15112" width="13.140625" style="196" customWidth="1"/>
    <col min="15113" max="15113" width="7.7109375" style="196" customWidth="1"/>
    <col min="15114" max="15114" width="8.28515625" style="196" customWidth="1"/>
    <col min="15115" max="15115" width="13.140625" style="196" customWidth="1"/>
    <col min="15116" max="15116" width="12.28515625" style="196" customWidth="1"/>
    <col min="15117" max="15117" width="12.140625" style="196" customWidth="1"/>
    <col min="15118" max="15120" width="9.140625" style="196" customWidth="1"/>
    <col min="15121" max="15121" width="10.140625" style="196" bestFit="1" customWidth="1"/>
    <col min="15122" max="15359" width="9.140625" style="196" customWidth="1"/>
    <col min="15360" max="15360" width="4.7109375" style="196"/>
    <col min="15361" max="15361" width="5.28515625" style="196" customWidth="1"/>
    <col min="15362" max="15362" width="31.85546875" style="196" customWidth="1"/>
    <col min="15363" max="15363" width="7.28515625" style="196" customWidth="1"/>
    <col min="15364" max="15364" width="13.7109375" style="196" customWidth="1"/>
    <col min="15365" max="15365" width="6.5703125" style="196" customWidth="1"/>
    <col min="15366" max="15366" width="12.85546875" style="196" customWidth="1"/>
    <col min="15367" max="15367" width="7.140625" style="196" customWidth="1"/>
    <col min="15368" max="15368" width="13.140625" style="196" customWidth="1"/>
    <col min="15369" max="15369" width="7.7109375" style="196" customWidth="1"/>
    <col min="15370" max="15370" width="8.28515625" style="196" customWidth="1"/>
    <col min="15371" max="15371" width="13.140625" style="196" customWidth="1"/>
    <col min="15372" max="15372" width="12.28515625" style="196" customWidth="1"/>
    <col min="15373" max="15373" width="12.140625" style="196" customWidth="1"/>
    <col min="15374" max="15376" width="9.140625" style="196" customWidth="1"/>
    <col min="15377" max="15377" width="10.140625" style="196" bestFit="1" customWidth="1"/>
    <col min="15378" max="15615" width="9.140625" style="196" customWidth="1"/>
    <col min="15616" max="15616" width="4.7109375" style="196"/>
    <col min="15617" max="15617" width="5.28515625" style="196" customWidth="1"/>
    <col min="15618" max="15618" width="31.85546875" style="196" customWidth="1"/>
    <col min="15619" max="15619" width="7.28515625" style="196" customWidth="1"/>
    <col min="15620" max="15620" width="13.7109375" style="196" customWidth="1"/>
    <col min="15621" max="15621" width="6.5703125" style="196" customWidth="1"/>
    <col min="15622" max="15622" width="12.85546875" style="196" customWidth="1"/>
    <col min="15623" max="15623" width="7.140625" style="196" customWidth="1"/>
    <col min="15624" max="15624" width="13.140625" style="196" customWidth="1"/>
    <col min="15625" max="15625" width="7.7109375" style="196" customWidth="1"/>
    <col min="15626" max="15626" width="8.28515625" style="196" customWidth="1"/>
    <col min="15627" max="15627" width="13.140625" style="196" customWidth="1"/>
    <col min="15628" max="15628" width="12.28515625" style="196" customWidth="1"/>
    <col min="15629" max="15629" width="12.140625" style="196" customWidth="1"/>
    <col min="15630" max="15632" width="9.140625" style="196" customWidth="1"/>
    <col min="15633" max="15633" width="10.140625" style="196" bestFit="1" customWidth="1"/>
    <col min="15634" max="15871" width="9.140625" style="196" customWidth="1"/>
    <col min="15872" max="15872" width="4.7109375" style="196"/>
    <col min="15873" max="15873" width="5.28515625" style="196" customWidth="1"/>
    <col min="15874" max="15874" width="31.85546875" style="196" customWidth="1"/>
    <col min="15875" max="15875" width="7.28515625" style="196" customWidth="1"/>
    <col min="15876" max="15876" width="13.7109375" style="196" customWidth="1"/>
    <col min="15877" max="15877" width="6.5703125" style="196" customWidth="1"/>
    <col min="15878" max="15878" width="12.85546875" style="196" customWidth="1"/>
    <col min="15879" max="15879" width="7.140625" style="196" customWidth="1"/>
    <col min="15880" max="15880" width="13.140625" style="196" customWidth="1"/>
    <col min="15881" max="15881" width="7.7109375" style="196" customWidth="1"/>
    <col min="15882" max="15882" width="8.28515625" style="196" customWidth="1"/>
    <col min="15883" max="15883" width="13.140625" style="196" customWidth="1"/>
    <col min="15884" max="15884" width="12.28515625" style="196" customWidth="1"/>
    <col min="15885" max="15885" width="12.140625" style="196" customWidth="1"/>
    <col min="15886" max="15888" width="9.140625" style="196" customWidth="1"/>
    <col min="15889" max="15889" width="10.140625" style="196" bestFit="1" customWidth="1"/>
    <col min="15890" max="16127" width="9.140625" style="196" customWidth="1"/>
    <col min="16128" max="16128" width="4.7109375" style="196"/>
    <col min="16129" max="16129" width="5.28515625" style="196" customWidth="1"/>
    <col min="16130" max="16130" width="31.85546875" style="196" customWidth="1"/>
    <col min="16131" max="16131" width="7.28515625" style="196" customWidth="1"/>
    <col min="16132" max="16132" width="13.7109375" style="196" customWidth="1"/>
    <col min="16133" max="16133" width="6.5703125" style="196" customWidth="1"/>
    <col min="16134" max="16134" width="12.85546875" style="196" customWidth="1"/>
    <col min="16135" max="16135" width="7.140625" style="196" customWidth="1"/>
    <col min="16136" max="16136" width="13.140625" style="196" customWidth="1"/>
    <col min="16137" max="16137" width="7.7109375" style="196" customWidth="1"/>
    <col min="16138" max="16138" width="8.28515625" style="196" customWidth="1"/>
    <col min="16139" max="16139" width="13.140625" style="196" customWidth="1"/>
    <col min="16140" max="16140" width="12.28515625" style="196" customWidth="1"/>
    <col min="16141" max="16141" width="12.140625" style="196" customWidth="1"/>
    <col min="16142" max="16144" width="9.140625" style="196" customWidth="1"/>
    <col min="16145" max="16145" width="10.140625" style="196" bestFit="1" customWidth="1"/>
    <col min="16146" max="16383" width="9.140625" style="196" customWidth="1"/>
    <col min="16384" max="16384" width="4.7109375" style="196"/>
  </cols>
  <sheetData>
    <row r="1" spans="1:13" s="134" customFormat="1" x14ac:dyDescent="0.2">
      <c r="A1" s="131"/>
      <c r="B1" s="132"/>
      <c r="C1" s="131"/>
      <c r="D1" s="133"/>
      <c r="E1" s="131"/>
      <c r="F1" s="133"/>
      <c r="G1" s="131"/>
      <c r="H1" s="133"/>
      <c r="I1" s="131"/>
      <c r="J1" s="131"/>
      <c r="K1" s="133"/>
      <c r="L1" s="604" t="s">
        <v>391</v>
      </c>
      <c r="M1" s="604"/>
    </row>
    <row r="2" spans="1:13" s="134" customFormat="1" ht="15.75" customHeight="1" x14ac:dyDescent="0.2">
      <c r="A2" s="627" t="s">
        <v>392</v>
      </c>
      <c r="B2" s="627"/>
      <c r="C2" s="627"/>
      <c r="D2" s="627"/>
      <c r="E2" s="627"/>
      <c r="F2" s="627"/>
      <c r="G2" s="627"/>
      <c r="H2" s="627"/>
      <c r="I2" s="627"/>
      <c r="J2" s="627"/>
      <c r="K2" s="627"/>
      <c r="L2" s="627"/>
      <c r="M2" s="627"/>
    </row>
    <row r="3" spans="1:13" s="134" customFormat="1" ht="15.75" customHeight="1" x14ac:dyDescent="0.2">
      <c r="A3" s="627" t="s">
        <v>639</v>
      </c>
      <c r="B3" s="627"/>
      <c r="C3" s="627"/>
      <c r="D3" s="627"/>
      <c r="E3" s="627"/>
      <c r="F3" s="627"/>
      <c r="G3" s="627"/>
      <c r="H3" s="627"/>
      <c r="I3" s="627"/>
      <c r="J3" s="627"/>
      <c r="K3" s="627"/>
      <c r="L3" s="627"/>
      <c r="M3" s="627"/>
    </row>
    <row r="4" spans="1:13" s="134" customFormat="1" ht="15.75" x14ac:dyDescent="0.2">
      <c r="A4" s="135"/>
      <c r="B4" s="135"/>
      <c r="C4" s="135"/>
      <c r="D4" s="136"/>
      <c r="E4" s="135"/>
      <c r="F4" s="136"/>
      <c r="G4" s="135"/>
      <c r="H4" s="136"/>
      <c r="I4" s="135"/>
      <c r="J4" s="135"/>
      <c r="K4" s="136"/>
      <c r="L4" s="136"/>
      <c r="M4" s="137"/>
    </row>
    <row r="5" spans="1:13" s="134" customFormat="1" ht="30.75" customHeight="1" x14ac:dyDescent="0.2">
      <c r="A5" s="633" t="s">
        <v>48</v>
      </c>
      <c r="B5" s="634" t="s">
        <v>336</v>
      </c>
      <c r="C5" s="636" t="s">
        <v>337</v>
      </c>
      <c r="D5" s="637"/>
      <c r="E5" s="636" t="s">
        <v>338</v>
      </c>
      <c r="F5" s="637"/>
      <c r="G5" s="638" t="s">
        <v>339</v>
      </c>
      <c r="H5" s="637"/>
      <c r="I5" s="639" t="s">
        <v>340</v>
      </c>
      <c r="J5" s="639" t="s">
        <v>341</v>
      </c>
      <c r="K5" s="629" t="s">
        <v>342</v>
      </c>
      <c r="L5" s="629" t="s">
        <v>343</v>
      </c>
      <c r="M5" s="630" t="s">
        <v>344</v>
      </c>
    </row>
    <row r="6" spans="1:13" s="134" customFormat="1" ht="27.75" customHeight="1" x14ac:dyDescent="0.2">
      <c r="A6" s="633"/>
      <c r="B6" s="635"/>
      <c r="C6" s="266" t="s">
        <v>345</v>
      </c>
      <c r="D6" s="267" t="s">
        <v>346</v>
      </c>
      <c r="E6" s="266" t="s">
        <v>345</v>
      </c>
      <c r="F6" s="267" t="s">
        <v>346</v>
      </c>
      <c r="G6" s="266" t="s">
        <v>345</v>
      </c>
      <c r="H6" s="267" t="s">
        <v>346</v>
      </c>
      <c r="I6" s="639"/>
      <c r="J6" s="639"/>
      <c r="K6" s="629"/>
      <c r="L6" s="629"/>
      <c r="M6" s="630"/>
    </row>
    <row r="7" spans="1:13" s="182" customFormat="1" ht="24" customHeight="1" x14ac:dyDescent="0.25">
      <c r="A7" s="138">
        <v>1</v>
      </c>
      <c r="B7" s="138">
        <v>2</v>
      </c>
      <c r="C7" s="138">
        <v>3</v>
      </c>
      <c r="D7" s="138">
        <v>4</v>
      </c>
      <c r="E7" s="138">
        <v>5</v>
      </c>
      <c r="F7" s="138">
        <v>6</v>
      </c>
      <c r="G7" s="138">
        <v>7</v>
      </c>
      <c r="H7" s="138">
        <v>8</v>
      </c>
      <c r="I7" s="139">
        <v>9</v>
      </c>
      <c r="J7" s="139" t="s">
        <v>347</v>
      </c>
      <c r="K7" s="140" t="s">
        <v>348</v>
      </c>
      <c r="L7" s="138">
        <v>12</v>
      </c>
      <c r="M7" s="138">
        <v>13</v>
      </c>
    </row>
    <row r="8" spans="1:13" s="183" customFormat="1" ht="22.5" x14ac:dyDescent="0.2">
      <c r="A8" s="142" t="s">
        <v>58</v>
      </c>
      <c r="B8" s="38" t="s">
        <v>59</v>
      </c>
      <c r="C8" s="39">
        <v>18</v>
      </c>
      <c r="D8" s="144">
        <v>2278719.1800000002</v>
      </c>
      <c r="E8" s="39"/>
      <c r="F8" s="144"/>
      <c r="G8" s="39"/>
      <c r="H8" s="144"/>
      <c r="I8" s="39">
        <v>0</v>
      </c>
      <c r="J8" s="39">
        <v>18</v>
      </c>
      <c r="K8" s="144">
        <v>2278719.1800000002</v>
      </c>
      <c r="L8" s="144">
        <v>0.28400339028964761</v>
      </c>
      <c r="M8" s="144">
        <v>3.1858407079646018</v>
      </c>
    </row>
    <row r="9" spans="1:13" s="183" customFormat="1" ht="12" x14ac:dyDescent="0.2">
      <c r="A9" s="147" t="s">
        <v>60</v>
      </c>
      <c r="B9" s="148" t="s">
        <v>61</v>
      </c>
      <c r="C9" s="36">
        <v>1</v>
      </c>
      <c r="D9" s="149">
        <v>470035.20000000001</v>
      </c>
      <c r="E9" s="36"/>
      <c r="F9" s="149"/>
      <c r="G9" s="36"/>
      <c r="H9" s="149"/>
      <c r="I9" s="36">
        <v>0</v>
      </c>
      <c r="J9" s="36">
        <v>1</v>
      </c>
      <c r="K9" s="149">
        <v>470035.20000000001</v>
      </c>
      <c r="L9" s="149">
        <v>5.8581852264688691E-2</v>
      </c>
      <c r="M9" s="149">
        <v>0.17699115044247787</v>
      </c>
    </row>
    <row r="10" spans="1:13" s="183" customFormat="1" ht="12" x14ac:dyDescent="0.2">
      <c r="A10" s="142" t="s">
        <v>82</v>
      </c>
      <c r="B10" s="38" t="s">
        <v>83</v>
      </c>
      <c r="C10" s="39">
        <v>4</v>
      </c>
      <c r="D10" s="144">
        <v>2484554</v>
      </c>
      <c r="E10" s="39"/>
      <c r="F10" s="144"/>
      <c r="G10" s="39"/>
      <c r="H10" s="144"/>
      <c r="I10" s="39">
        <v>0</v>
      </c>
      <c r="J10" s="39">
        <v>4</v>
      </c>
      <c r="K10" s="144">
        <v>2484554</v>
      </c>
      <c r="L10" s="144">
        <v>0.30965718178477136</v>
      </c>
      <c r="M10" s="144">
        <v>0.70796460176991149</v>
      </c>
    </row>
    <row r="11" spans="1:13" s="183" customFormat="1" ht="22.5" x14ac:dyDescent="0.2">
      <c r="A11" s="147" t="s">
        <v>88</v>
      </c>
      <c r="B11" s="148" t="s">
        <v>89</v>
      </c>
      <c r="C11" s="36">
        <v>5</v>
      </c>
      <c r="D11" s="149">
        <v>4563186</v>
      </c>
      <c r="E11" s="36"/>
      <c r="F11" s="149"/>
      <c r="G11" s="36"/>
      <c r="H11" s="149"/>
      <c r="I11" s="36">
        <v>0</v>
      </c>
      <c r="J11" s="36">
        <v>5</v>
      </c>
      <c r="K11" s="149">
        <v>4563186</v>
      </c>
      <c r="L11" s="149">
        <v>0.56872312564738925</v>
      </c>
      <c r="M11" s="149">
        <v>0.88495575221238942</v>
      </c>
    </row>
    <row r="12" spans="1:13" s="183" customFormat="1" ht="12" x14ac:dyDescent="0.2">
      <c r="A12" s="142" t="s">
        <v>640</v>
      </c>
      <c r="B12" s="38" t="s">
        <v>641</v>
      </c>
      <c r="C12" s="39">
        <v>1</v>
      </c>
      <c r="D12" s="144">
        <v>980000</v>
      </c>
      <c r="E12" s="39">
        <v>1</v>
      </c>
      <c r="F12" s="144">
        <v>52500</v>
      </c>
      <c r="G12" s="39"/>
      <c r="H12" s="144"/>
      <c r="I12" s="39">
        <v>0</v>
      </c>
      <c r="J12" s="39">
        <v>2</v>
      </c>
      <c r="K12" s="144">
        <v>1032500</v>
      </c>
      <c r="L12" s="144">
        <v>0.12868347405320085</v>
      </c>
      <c r="M12" s="144">
        <v>0.35398230088495575</v>
      </c>
    </row>
    <row r="13" spans="1:13" s="183" customFormat="1" ht="12" x14ac:dyDescent="0.2">
      <c r="A13" s="147" t="s">
        <v>102</v>
      </c>
      <c r="B13" s="148" t="s">
        <v>103</v>
      </c>
      <c r="C13" s="36">
        <v>28</v>
      </c>
      <c r="D13" s="149">
        <v>60499381.329999998</v>
      </c>
      <c r="E13" s="36"/>
      <c r="F13" s="149"/>
      <c r="G13" s="36"/>
      <c r="H13" s="149"/>
      <c r="I13" s="36">
        <v>0</v>
      </c>
      <c r="J13" s="36">
        <v>28</v>
      </c>
      <c r="K13" s="149">
        <v>60499381.329999998</v>
      </c>
      <c r="L13" s="149">
        <v>7.5402136248075156</v>
      </c>
      <c r="M13" s="149">
        <v>4.9557522123893802</v>
      </c>
    </row>
    <row r="14" spans="1:13" s="183" customFormat="1" ht="22.5" x14ac:dyDescent="0.2">
      <c r="A14" s="142" t="s">
        <v>104</v>
      </c>
      <c r="B14" s="38" t="s">
        <v>105</v>
      </c>
      <c r="C14" s="39">
        <v>1</v>
      </c>
      <c r="D14" s="144">
        <v>308314</v>
      </c>
      <c r="E14" s="39"/>
      <c r="F14" s="144"/>
      <c r="G14" s="39"/>
      <c r="H14" s="144"/>
      <c r="I14" s="39">
        <v>0</v>
      </c>
      <c r="J14" s="39">
        <v>1</v>
      </c>
      <c r="K14" s="144">
        <v>308314</v>
      </c>
      <c r="L14" s="144">
        <v>3.8426069364879974E-2</v>
      </c>
      <c r="M14" s="144">
        <v>0.17699115044247787</v>
      </c>
    </row>
    <row r="15" spans="1:13" s="183" customFormat="1" ht="33.75" x14ac:dyDescent="0.2">
      <c r="A15" s="147" t="s">
        <v>106</v>
      </c>
      <c r="B15" s="148" t="s">
        <v>107</v>
      </c>
      <c r="C15" s="36">
        <v>1</v>
      </c>
      <c r="D15" s="149">
        <v>47900</v>
      </c>
      <c r="E15" s="36"/>
      <c r="F15" s="149"/>
      <c r="G15" s="36"/>
      <c r="H15" s="149"/>
      <c r="I15" s="36">
        <v>0</v>
      </c>
      <c r="J15" s="36">
        <v>1</v>
      </c>
      <c r="K15" s="149">
        <v>47900</v>
      </c>
      <c r="L15" s="149">
        <v>5.9699161328313037E-3</v>
      </c>
      <c r="M15" s="149">
        <v>0.17699115044247787</v>
      </c>
    </row>
    <row r="16" spans="1:13" s="183" customFormat="1" ht="12" x14ac:dyDescent="0.2">
      <c r="A16" s="142" t="s">
        <v>110</v>
      </c>
      <c r="B16" s="38" t="s">
        <v>111</v>
      </c>
      <c r="C16" s="39">
        <v>4</v>
      </c>
      <c r="D16" s="144">
        <v>866000</v>
      </c>
      <c r="E16" s="39"/>
      <c r="F16" s="144"/>
      <c r="G16" s="39"/>
      <c r="H16" s="144"/>
      <c r="I16" s="39">
        <v>0</v>
      </c>
      <c r="J16" s="39">
        <v>4</v>
      </c>
      <c r="K16" s="144">
        <v>866000</v>
      </c>
      <c r="L16" s="144">
        <v>0.1079320954286411</v>
      </c>
      <c r="M16" s="144">
        <v>0.70796460176991149</v>
      </c>
    </row>
    <row r="17" spans="1:13" s="183" customFormat="1" ht="12" x14ac:dyDescent="0.2">
      <c r="A17" s="147" t="s">
        <v>597</v>
      </c>
      <c r="B17" s="148" t="s">
        <v>598</v>
      </c>
      <c r="C17" s="36">
        <v>1</v>
      </c>
      <c r="D17" s="149">
        <v>615000</v>
      </c>
      <c r="E17" s="36"/>
      <c r="F17" s="149"/>
      <c r="G17" s="36"/>
      <c r="H17" s="149"/>
      <c r="I17" s="36">
        <v>0</v>
      </c>
      <c r="J17" s="36">
        <v>1</v>
      </c>
      <c r="K17" s="149">
        <v>615000</v>
      </c>
      <c r="L17" s="149">
        <v>7.6649236360986472E-2</v>
      </c>
      <c r="M17" s="149">
        <v>0.17699115044247787</v>
      </c>
    </row>
    <row r="18" spans="1:13" s="183" customFormat="1" ht="33.75" x14ac:dyDescent="0.2">
      <c r="A18" s="142" t="s">
        <v>118</v>
      </c>
      <c r="B18" s="38" t="s">
        <v>119</v>
      </c>
      <c r="C18" s="39">
        <v>3</v>
      </c>
      <c r="D18" s="144">
        <v>1603570</v>
      </c>
      <c r="E18" s="39"/>
      <c r="F18" s="144"/>
      <c r="G18" s="39"/>
      <c r="H18" s="144"/>
      <c r="I18" s="39">
        <v>0</v>
      </c>
      <c r="J18" s="39">
        <v>3</v>
      </c>
      <c r="K18" s="144">
        <v>1603570</v>
      </c>
      <c r="L18" s="144">
        <v>0.19985758691282451</v>
      </c>
      <c r="M18" s="144">
        <v>0.53097345132743368</v>
      </c>
    </row>
    <row r="19" spans="1:13" s="183" customFormat="1" ht="12" x14ac:dyDescent="0.2">
      <c r="A19" s="147" t="s">
        <v>120</v>
      </c>
      <c r="B19" s="148" t="s">
        <v>121</v>
      </c>
      <c r="C19" s="36">
        <v>1</v>
      </c>
      <c r="D19" s="149">
        <v>959790</v>
      </c>
      <c r="E19" s="36"/>
      <c r="F19" s="149"/>
      <c r="G19" s="36"/>
      <c r="H19" s="149"/>
      <c r="I19" s="36">
        <v>0</v>
      </c>
      <c r="J19" s="36">
        <v>1</v>
      </c>
      <c r="K19" s="149">
        <v>959790</v>
      </c>
      <c r="L19" s="149">
        <v>0.11962141555595317</v>
      </c>
      <c r="M19" s="149">
        <v>0.17699115044247787</v>
      </c>
    </row>
    <row r="20" spans="1:13" s="183" customFormat="1" ht="33.75" x14ac:dyDescent="0.2">
      <c r="A20" s="142" t="s">
        <v>134</v>
      </c>
      <c r="B20" s="38" t="s">
        <v>135</v>
      </c>
      <c r="C20" s="39">
        <v>1</v>
      </c>
      <c r="D20" s="144">
        <v>473015.66</v>
      </c>
      <c r="E20" s="39"/>
      <c r="F20" s="144"/>
      <c r="G20" s="39"/>
      <c r="H20" s="144"/>
      <c r="I20" s="39">
        <v>0</v>
      </c>
      <c r="J20" s="39">
        <v>1</v>
      </c>
      <c r="K20" s="144">
        <v>473015.66</v>
      </c>
      <c r="L20" s="144">
        <v>5.8953315651687828E-2</v>
      </c>
      <c r="M20" s="144">
        <v>0.17699115044247787</v>
      </c>
    </row>
    <row r="21" spans="1:13" s="183" customFormat="1" ht="33.75" x14ac:dyDescent="0.2">
      <c r="A21" s="147" t="s">
        <v>355</v>
      </c>
      <c r="B21" s="148" t="s">
        <v>356</v>
      </c>
      <c r="C21" s="36">
        <v>5</v>
      </c>
      <c r="D21" s="149">
        <v>2467972.9</v>
      </c>
      <c r="E21" s="36"/>
      <c r="F21" s="149"/>
      <c r="G21" s="36"/>
      <c r="H21" s="149"/>
      <c r="I21" s="36">
        <v>0</v>
      </c>
      <c r="J21" s="36">
        <v>5</v>
      </c>
      <c r="K21" s="149">
        <v>2467972.9</v>
      </c>
      <c r="L21" s="149">
        <v>0.3075906311294459</v>
      </c>
      <c r="M21" s="149">
        <v>0.88495575221238942</v>
      </c>
    </row>
    <row r="22" spans="1:13" s="183" customFormat="1" ht="12" x14ac:dyDescent="0.2">
      <c r="A22" s="142" t="s">
        <v>138</v>
      </c>
      <c r="B22" s="38" t="s">
        <v>139</v>
      </c>
      <c r="C22" s="39">
        <v>26</v>
      </c>
      <c r="D22" s="144">
        <v>58075658.989999995</v>
      </c>
      <c r="E22" s="39"/>
      <c r="F22" s="144"/>
      <c r="G22" s="39"/>
      <c r="H22" s="144"/>
      <c r="I22" s="39">
        <v>0</v>
      </c>
      <c r="J22" s="39">
        <v>26</v>
      </c>
      <c r="K22" s="144">
        <v>58075658.989999995</v>
      </c>
      <c r="L22" s="144">
        <v>7.2381380695033464</v>
      </c>
      <c r="M22" s="144">
        <v>4.6017699115044248</v>
      </c>
    </row>
    <row r="23" spans="1:13" s="183" customFormat="1" ht="12" x14ac:dyDescent="0.2">
      <c r="A23" s="147" t="s">
        <v>140</v>
      </c>
      <c r="B23" s="148" t="s">
        <v>141</v>
      </c>
      <c r="C23" s="36">
        <v>9</v>
      </c>
      <c r="D23" s="149">
        <v>12638803.59</v>
      </c>
      <c r="E23" s="36"/>
      <c r="F23" s="149"/>
      <c r="G23" s="36"/>
      <c r="H23" s="149"/>
      <c r="I23" s="36">
        <v>0</v>
      </c>
      <c r="J23" s="36">
        <v>9</v>
      </c>
      <c r="K23" s="149">
        <v>12638803.59</v>
      </c>
      <c r="L23" s="149">
        <v>1.5752108027479583</v>
      </c>
      <c r="M23" s="149">
        <v>1.5929203539823009</v>
      </c>
    </row>
    <row r="24" spans="1:13" s="183" customFormat="1" ht="22.5" x14ac:dyDescent="0.2">
      <c r="A24" s="142" t="s">
        <v>528</v>
      </c>
      <c r="B24" s="38" t="s">
        <v>529</v>
      </c>
      <c r="C24" s="39">
        <v>2</v>
      </c>
      <c r="D24" s="144">
        <v>105216</v>
      </c>
      <c r="E24" s="39"/>
      <c r="F24" s="144"/>
      <c r="G24" s="39">
        <v>1</v>
      </c>
      <c r="H24" s="144">
        <v>-25438</v>
      </c>
      <c r="I24" s="39">
        <v>0</v>
      </c>
      <c r="J24" s="39">
        <v>3</v>
      </c>
      <c r="K24" s="144">
        <v>79778</v>
      </c>
      <c r="L24" s="144">
        <v>9.9429638673280956E-3</v>
      </c>
      <c r="M24" s="144">
        <v>0.53097345132743368</v>
      </c>
    </row>
    <row r="25" spans="1:13" s="183" customFormat="1" ht="22.5" x14ac:dyDescent="0.2">
      <c r="A25" s="147" t="s">
        <v>150</v>
      </c>
      <c r="B25" s="148" t="s">
        <v>151</v>
      </c>
      <c r="C25" s="36">
        <v>1</v>
      </c>
      <c r="D25" s="149">
        <v>1109165.1100000001</v>
      </c>
      <c r="E25" s="36"/>
      <c r="F25" s="149"/>
      <c r="G25" s="36"/>
      <c r="H25" s="149"/>
      <c r="I25" s="36">
        <v>0</v>
      </c>
      <c r="J25" s="36">
        <v>1</v>
      </c>
      <c r="K25" s="149">
        <v>1109165.1100000001</v>
      </c>
      <c r="L25" s="149">
        <v>0.13823846939796677</v>
      </c>
      <c r="M25" s="149">
        <v>0.17699115044247787</v>
      </c>
    </row>
    <row r="26" spans="1:13" s="183" customFormat="1" ht="12" x14ac:dyDescent="0.2">
      <c r="A26" s="142" t="s">
        <v>154</v>
      </c>
      <c r="B26" s="38" t="s">
        <v>155</v>
      </c>
      <c r="C26" s="39">
        <v>2</v>
      </c>
      <c r="D26" s="144">
        <v>421800</v>
      </c>
      <c r="E26" s="39">
        <v>1</v>
      </c>
      <c r="F26" s="144">
        <v>60750</v>
      </c>
      <c r="G26" s="39"/>
      <c r="H26" s="144"/>
      <c r="I26" s="39">
        <v>0</v>
      </c>
      <c r="J26" s="39">
        <v>3</v>
      </c>
      <c r="K26" s="144">
        <v>482550</v>
      </c>
      <c r="L26" s="144">
        <v>6.0141608139827676E-2</v>
      </c>
      <c r="M26" s="144">
        <v>0.53097345132743368</v>
      </c>
    </row>
    <row r="27" spans="1:13" s="183" customFormat="1" ht="12" x14ac:dyDescent="0.2">
      <c r="A27" s="147" t="s">
        <v>156</v>
      </c>
      <c r="B27" s="148" t="s">
        <v>157</v>
      </c>
      <c r="C27" s="36">
        <v>1</v>
      </c>
      <c r="D27" s="149">
        <v>249960</v>
      </c>
      <c r="E27" s="36"/>
      <c r="F27" s="149"/>
      <c r="G27" s="36"/>
      <c r="H27" s="149"/>
      <c r="I27" s="36">
        <v>0</v>
      </c>
      <c r="J27" s="36">
        <v>1</v>
      </c>
      <c r="K27" s="149">
        <v>249960</v>
      </c>
      <c r="L27" s="149">
        <v>3.115324084681655E-2</v>
      </c>
      <c r="M27" s="149">
        <v>0.17699115044247787</v>
      </c>
    </row>
    <row r="28" spans="1:13" s="183" customFormat="1" ht="22.5" x14ac:dyDescent="0.2">
      <c r="A28" s="142" t="s">
        <v>532</v>
      </c>
      <c r="B28" s="38" t="s">
        <v>533</v>
      </c>
      <c r="C28" s="39">
        <v>1</v>
      </c>
      <c r="D28" s="144">
        <v>319281</v>
      </c>
      <c r="E28" s="39"/>
      <c r="F28" s="144"/>
      <c r="G28" s="39"/>
      <c r="H28" s="144"/>
      <c r="I28" s="39">
        <v>0</v>
      </c>
      <c r="J28" s="39">
        <v>1</v>
      </c>
      <c r="K28" s="144">
        <v>319281</v>
      </c>
      <c r="L28" s="144">
        <v>3.9792918430198568E-2</v>
      </c>
      <c r="M28" s="144">
        <v>0.17699115044247787</v>
      </c>
    </row>
    <row r="29" spans="1:13" s="183" customFormat="1" ht="12" x14ac:dyDescent="0.2">
      <c r="A29" s="147" t="s">
        <v>168</v>
      </c>
      <c r="B29" s="148" t="s">
        <v>169</v>
      </c>
      <c r="C29" s="36">
        <v>6</v>
      </c>
      <c r="D29" s="149">
        <v>3163115</v>
      </c>
      <c r="E29" s="36"/>
      <c r="F29" s="149"/>
      <c r="G29" s="36"/>
      <c r="H29" s="149"/>
      <c r="I29" s="36">
        <v>0</v>
      </c>
      <c r="J29" s="36">
        <v>6</v>
      </c>
      <c r="K29" s="149">
        <v>3163115</v>
      </c>
      <c r="L29" s="149">
        <v>0.39422821019834425</v>
      </c>
      <c r="M29" s="149">
        <v>1.0619469026548674</v>
      </c>
    </row>
    <row r="30" spans="1:13" s="183" customFormat="1" ht="22.5" x14ac:dyDescent="0.2">
      <c r="A30" s="142" t="s">
        <v>180</v>
      </c>
      <c r="B30" s="38" t="s">
        <v>181</v>
      </c>
      <c r="C30" s="39">
        <v>1</v>
      </c>
      <c r="D30" s="144">
        <v>588270</v>
      </c>
      <c r="E30" s="39"/>
      <c r="F30" s="144"/>
      <c r="G30" s="39"/>
      <c r="H30" s="144"/>
      <c r="I30" s="39">
        <v>0</v>
      </c>
      <c r="J30" s="39">
        <v>1</v>
      </c>
      <c r="K30" s="144">
        <v>588270</v>
      </c>
      <c r="L30" s="144">
        <v>7.3317798819638222E-2</v>
      </c>
      <c r="M30" s="144">
        <v>0.17699115044247787</v>
      </c>
    </row>
    <row r="31" spans="1:13" s="183" customFormat="1" ht="12" x14ac:dyDescent="0.2">
      <c r="A31" s="147" t="s">
        <v>186</v>
      </c>
      <c r="B31" s="148" t="s">
        <v>187</v>
      </c>
      <c r="C31" s="36">
        <v>2</v>
      </c>
      <c r="D31" s="149">
        <v>866100</v>
      </c>
      <c r="E31" s="36"/>
      <c r="F31" s="149"/>
      <c r="G31" s="36"/>
      <c r="H31" s="149"/>
      <c r="I31" s="36">
        <v>0</v>
      </c>
      <c r="J31" s="36">
        <v>2</v>
      </c>
      <c r="K31" s="149">
        <v>866100</v>
      </c>
      <c r="L31" s="149">
        <v>0.10794455871910631</v>
      </c>
      <c r="M31" s="149">
        <v>0.35398230088495575</v>
      </c>
    </row>
    <row r="32" spans="1:13" s="183" customFormat="1" ht="12" x14ac:dyDescent="0.2">
      <c r="A32" s="142" t="s">
        <v>188</v>
      </c>
      <c r="B32" s="38" t="s">
        <v>189</v>
      </c>
      <c r="C32" s="39">
        <v>1</v>
      </c>
      <c r="D32" s="144">
        <v>856413.12</v>
      </c>
      <c r="E32" s="39"/>
      <c r="F32" s="144"/>
      <c r="G32" s="39"/>
      <c r="H32" s="144"/>
      <c r="I32" s="39">
        <v>0</v>
      </c>
      <c r="J32" s="39">
        <v>1</v>
      </c>
      <c r="K32" s="144">
        <v>856413.12</v>
      </c>
      <c r="L32" s="144">
        <v>0.10673725472769084</v>
      </c>
      <c r="M32" s="144">
        <v>0.17699115044247787</v>
      </c>
    </row>
    <row r="33" spans="1:13" s="183" customFormat="1" ht="12" x14ac:dyDescent="0.2">
      <c r="A33" s="147" t="s">
        <v>190</v>
      </c>
      <c r="B33" s="148" t="s">
        <v>191</v>
      </c>
      <c r="C33" s="36">
        <v>7</v>
      </c>
      <c r="D33" s="149">
        <v>3351690</v>
      </c>
      <c r="E33" s="36"/>
      <c r="F33" s="149"/>
      <c r="G33" s="36"/>
      <c r="H33" s="149"/>
      <c r="I33" s="36">
        <v>0</v>
      </c>
      <c r="J33" s="36">
        <v>7</v>
      </c>
      <c r="K33" s="149">
        <v>3351690</v>
      </c>
      <c r="L33" s="149">
        <v>0.41773086019309713</v>
      </c>
      <c r="M33" s="149">
        <v>1.2389380530973451</v>
      </c>
    </row>
    <row r="34" spans="1:13" s="183" customFormat="1" ht="12" x14ac:dyDescent="0.2">
      <c r="A34" s="142" t="s">
        <v>192</v>
      </c>
      <c r="B34" s="38" t="s">
        <v>193</v>
      </c>
      <c r="C34" s="39">
        <v>2</v>
      </c>
      <c r="D34" s="144">
        <v>189820</v>
      </c>
      <c r="E34" s="39"/>
      <c r="F34" s="144"/>
      <c r="G34" s="39"/>
      <c r="H34" s="144"/>
      <c r="I34" s="39">
        <v>0</v>
      </c>
      <c r="J34" s="39">
        <v>2</v>
      </c>
      <c r="K34" s="144">
        <v>189820</v>
      </c>
      <c r="L34" s="144">
        <v>2.3657817961044637E-2</v>
      </c>
      <c r="M34" s="144">
        <v>0.35398230088495575</v>
      </c>
    </row>
    <row r="35" spans="1:13" s="183" customFormat="1" ht="12" x14ac:dyDescent="0.2">
      <c r="A35" s="147" t="s">
        <v>194</v>
      </c>
      <c r="B35" s="148" t="s">
        <v>195</v>
      </c>
      <c r="C35" s="36">
        <v>2</v>
      </c>
      <c r="D35" s="149">
        <v>1621538.6</v>
      </c>
      <c r="E35" s="36"/>
      <c r="F35" s="149"/>
      <c r="G35" s="36"/>
      <c r="H35" s="149"/>
      <c r="I35" s="36">
        <v>0</v>
      </c>
      <c r="J35" s="36">
        <v>2</v>
      </c>
      <c r="K35" s="149">
        <v>1621538.6</v>
      </c>
      <c r="L35" s="149">
        <v>0.20209706572335462</v>
      </c>
      <c r="M35" s="149">
        <v>0.35398230088495575</v>
      </c>
    </row>
    <row r="36" spans="1:13" s="183" customFormat="1" ht="12" x14ac:dyDescent="0.2">
      <c r="A36" s="142" t="s">
        <v>196</v>
      </c>
      <c r="B36" s="38" t="s">
        <v>197</v>
      </c>
      <c r="C36" s="39">
        <v>1</v>
      </c>
      <c r="D36" s="144">
        <v>77095</v>
      </c>
      <c r="E36" s="39"/>
      <c r="F36" s="144"/>
      <c r="G36" s="39"/>
      <c r="H36" s="144"/>
      <c r="I36" s="39">
        <v>0</v>
      </c>
      <c r="J36" s="39">
        <v>1</v>
      </c>
      <c r="K36" s="144">
        <v>77095</v>
      </c>
      <c r="L36" s="144">
        <v>9.6085737841467515E-3</v>
      </c>
      <c r="M36" s="144">
        <v>0.17699115044247787</v>
      </c>
    </row>
    <row r="37" spans="1:13" s="183" customFormat="1" ht="22.5" x14ac:dyDescent="0.2">
      <c r="A37" s="147" t="s">
        <v>520</v>
      </c>
      <c r="B37" s="148" t="s">
        <v>521</v>
      </c>
      <c r="C37" s="36">
        <v>1</v>
      </c>
      <c r="D37" s="149">
        <v>68400</v>
      </c>
      <c r="E37" s="36"/>
      <c r="F37" s="149"/>
      <c r="G37" s="36"/>
      <c r="H37" s="149"/>
      <c r="I37" s="36">
        <v>0</v>
      </c>
      <c r="J37" s="36">
        <v>1</v>
      </c>
      <c r="K37" s="149">
        <v>68400</v>
      </c>
      <c r="L37" s="149">
        <v>8.5248906781975192E-3</v>
      </c>
      <c r="M37" s="149">
        <v>0.17699115044247787</v>
      </c>
    </row>
    <row r="38" spans="1:13" s="183" customFormat="1" ht="33.75" x14ac:dyDescent="0.2">
      <c r="A38" s="142" t="s">
        <v>198</v>
      </c>
      <c r="B38" s="38" t="s">
        <v>199</v>
      </c>
      <c r="C38" s="39">
        <v>1</v>
      </c>
      <c r="D38" s="144">
        <v>323400</v>
      </c>
      <c r="E38" s="39"/>
      <c r="F38" s="144"/>
      <c r="G38" s="39"/>
      <c r="H38" s="144"/>
      <c r="I38" s="39">
        <v>0</v>
      </c>
      <c r="J38" s="39">
        <v>1</v>
      </c>
      <c r="K38" s="144">
        <v>323400</v>
      </c>
      <c r="L38" s="144">
        <v>4.0306281364460204E-2</v>
      </c>
      <c r="M38" s="144">
        <v>0.17699115044247787</v>
      </c>
    </row>
    <row r="39" spans="1:13" s="183" customFormat="1" ht="12" x14ac:dyDescent="0.2">
      <c r="A39" s="147" t="s">
        <v>359</v>
      </c>
      <c r="B39" s="148" t="s">
        <v>360</v>
      </c>
      <c r="C39" s="36">
        <v>9</v>
      </c>
      <c r="D39" s="149">
        <v>11871885.57</v>
      </c>
      <c r="E39" s="36"/>
      <c r="F39" s="149"/>
      <c r="G39" s="36"/>
      <c r="H39" s="149"/>
      <c r="I39" s="36">
        <v>0</v>
      </c>
      <c r="J39" s="36">
        <v>9</v>
      </c>
      <c r="K39" s="149">
        <v>11871885.57</v>
      </c>
      <c r="L39" s="149">
        <v>1.4796275822853895</v>
      </c>
      <c r="M39" s="149">
        <v>1.5929203539823009</v>
      </c>
    </row>
    <row r="40" spans="1:13" s="183" customFormat="1" ht="12" x14ac:dyDescent="0.2">
      <c r="A40" s="142" t="s">
        <v>202</v>
      </c>
      <c r="B40" s="38" t="s">
        <v>203</v>
      </c>
      <c r="C40" s="39">
        <v>3</v>
      </c>
      <c r="D40" s="144">
        <v>3115199.78</v>
      </c>
      <c r="E40" s="39"/>
      <c r="F40" s="144"/>
      <c r="G40" s="39"/>
      <c r="H40" s="144"/>
      <c r="I40" s="39">
        <v>1</v>
      </c>
      <c r="J40" s="39">
        <v>4</v>
      </c>
      <c r="K40" s="144">
        <v>3115199.78</v>
      </c>
      <c r="L40" s="144">
        <v>0.38825639715270416</v>
      </c>
      <c r="M40" s="144">
        <v>0.70796460176991149</v>
      </c>
    </row>
    <row r="41" spans="1:13" s="183" customFormat="1" ht="22.5" x14ac:dyDescent="0.2">
      <c r="A41" s="147" t="s">
        <v>204</v>
      </c>
      <c r="B41" s="148" t="s">
        <v>205</v>
      </c>
      <c r="C41" s="36">
        <v>18</v>
      </c>
      <c r="D41" s="149">
        <v>31234984.629999999</v>
      </c>
      <c r="E41" s="36">
        <v>1</v>
      </c>
      <c r="F41" s="149">
        <v>352171</v>
      </c>
      <c r="G41" s="36">
        <v>3</v>
      </c>
      <c r="H41" s="149">
        <v>-1001420.32</v>
      </c>
      <c r="I41" s="36">
        <v>4</v>
      </c>
      <c r="J41" s="36">
        <v>26</v>
      </c>
      <c r="K41" s="149">
        <v>30585735.310000002</v>
      </c>
      <c r="L41" s="149">
        <v>3.8119890326028614</v>
      </c>
      <c r="M41" s="149">
        <v>4.6017699115044248</v>
      </c>
    </row>
    <row r="42" spans="1:13" s="183" customFormat="1" ht="12" x14ac:dyDescent="0.2">
      <c r="A42" s="142" t="s">
        <v>206</v>
      </c>
      <c r="B42" s="38" t="s">
        <v>207</v>
      </c>
      <c r="C42" s="39">
        <v>5</v>
      </c>
      <c r="D42" s="144">
        <v>4030135.3700000006</v>
      </c>
      <c r="E42" s="39"/>
      <c r="F42" s="144"/>
      <c r="G42" s="39"/>
      <c r="H42" s="144"/>
      <c r="I42" s="39">
        <v>0</v>
      </c>
      <c r="J42" s="39">
        <v>5</v>
      </c>
      <c r="K42" s="144">
        <v>4030135.3700000006</v>
      </c>
      <c r="L42" s="144">
        <v>0.50228747730390522</v>
      </c>
      <c r="M42" s="144">
        <v>0.88495575221238942</v>
      </c>
    </row>
    <row r="43" spans="1:13" s="183" customFormat="1" ht="12" x14ac:dyDescent="0.2">
      <c r="A43" s="147" t="s">
        <v>208</v>
      </c>
      <c r="B43" s="148" t="s">
        <v>209</v>
      </c>
      <c r="C43" s="36">
        <v>8</v>
      </c>
      <c r="D43" s="149">
        <v>7334160.9500000002</v>
      </c>
      <c r="E43" s="36">
        <v>1</v>
      </c>
      <c r="F43" s="149">
        <v>795004.34</v>
      </c>
      <c r="G43" s="36"/>
      <c r="H43" s="149"/>
      <c r="I43" s="36">
        <v>0</v>
      </c>
      <c r="J43" s="36">
        <v>9</v>
      </c>
      <c r="K43" s="149">
        <v>8129165.29</v>
      </c>
      <c r="L43" s="149">
        <v>1.0131614824890034</v>
      </c>
      <c r="M43" s="149">
        <v>1.5929203539823009</v>
      </c>
    </row>
    <row r="44" spans="1:13" s="183" customFormat="1" ht="12" x14ac:dyDescent="0.2">
      <c r="A44" s="142" t="s">
        <v>361</v>
      </c>
      <c r="B44" s="38" t="s">
        <v>362</v>
      </c>
      <c r="C44" s="39">
        <v>1</v>
      </c>
      <c r="D44" s="144">
        <v>402100</v>
      </c>
      <c r="E44" s="39"/>
      <c r="F44" s="144"/>
      <c r="G44" s="39"/>
      <c r="H44" s="144"/>
      <c r="I44" s="39">
        <v>0</v>
      </c>
      <c r="J44" s="39">
        <v>1</v>
      </c>
      <c r="K44" s="144">
        <v>402100</v>
      </c>
      <c r="L44" s="144">
        <v>5.0114890960573429E-2</v>
      </c>
      <c r="M44" s="144">
        <v>0.17699115044247787</v>
      </c>
    </row>
    <row r="45" spans="1:13" s="183" customFormat="1" ht="12" x14ac:dyDescent="0.2">
      <c r="A45" s="147" t="s">
        <v>389</v>
      </c>
      <c r="B45" s="148" t="s">
        <v>390</v>
      </c>
      <c r="C45" s="36">
        <v>2</v>
      </c>
      <c r="D45" s="149">
        <v>213000</v>
      </c>
      <c r="E45" s="36"/>
      <c r="F45" s="149"/>
      <c r="G45" s="36">
        <v>1</v>
      </c>
      <c r="H45" s="149">
        <v>-24000</v>
      </c>
      <c r="I45" s="36">
        <v>0</v>
      </c>
      <c r="J45" s="36">
        <v>3</v>
      </c>
      <c r="K45" s="149">
        <v>189000</v>
      </c>
      <c r="L45" s="149">
        <v>2.3555618979229989E-2</v>
      </c>
      <c r="M45" s="149">
        <v>0.53097345132743368</v>
      </c>
    </row>
    <row r="46" spans="1:13" s="183" customFormat="1" ht="33.75" x14ac:dyDescent="0.2">
      <c r="A46" s="142" t="s">
        <v>218</v>
      </c>
      <c r="B46" s="38" t="s">
        <v>219</v>
      </c>
      <c r="C46" s="39">
        <v>34</v>
      </c>
      <c r="D46" s="144">
        <v>1403881.73</v>
      </c>
      <c r="E46" s="39">
        <v>8</v>
      </c>
      <c r="F46" s="144">
        <v>55765</v>
      </c>
      <c r="G46" s="39"/>
      <c r="H46" s="144"/>
      <c r="I46" s="39">
        <v>0</v>
      </c>
      <c r="J46" s="39">
        <v>42</v>
      </c>
      <c r="K46" s="144">
        <v>1459646.73</v>
      </c>
      <c r="L46" s="144">
        <v>0.18192001172570893</v>
      </c>
      <c r="M46" s="144">
        <v>7.4336283185840708</v>
      </c>
    </row>
    <row r="47" spans="1:13" s="183" customFormat="1" ht="45" x14ac:dyDescent="0.2">
      <c r="A47" s="147" t="s">
        <v>222</v>
      </c>
      <c r="B47" s="148" t="s">
        <v>223</v>
      </c>
      <c r="C47" s="36">
        <v>4</v>
      </c>
      <c r="D47" s="149">
        <v>1134130.44</v>
      </c>
      <c r="E47" s="36"/>
      <c r="F47" s="149"/>
      <c r="G47" s="36"/>
      <c r="H47" s="149"/>
      <c r="I47" s="36">
        <v>0</v>
      </c>
      <c r="J47" s="36">
        <v>4</v>
      </c>
      <c r="K47" s="149">
        <v>1134130.44</v>
      </c>
      <c r="L47" s="149">
        <v>0.14134997099146274</v>
      </c>
      <c r="M47" s="149">
        <v>0.70796460176991149</v>
      </c>
    </row>
    <row r="48" spans="1:13" s="183" customFormat="1" ht="22.5" x14ac:dyDescent="0.2">
      <c r="A48" s="142" t="s">
        <v>224</v>
      </c>
      <c r="B48" s="38" t="s">
        <v>225</v>
      </c>
      <c r="C48" s="39">
        <v>2</v>
      </c>
      <c r="D48" s="144">
        <v>578682.92999999993</v>
      </c>
      <c r="E48" s="39"/>
      <c r="F48" s="144"/>
      <c r="G48" s="39"/>
      <c r="H48" s="144"/>
      <c r="I48" s="39">
        <v>0</v>
      </c>
      <c r="J48" s="39">
        <v>2</v>
      </c>
      <c r="K48" s="144">
        <v>578682.92999999993</v>
      </c>
      <c r="L48" s="144">
        <v>7.2122934438436065E-2</v>
      </c>
      <c r="M48" s="144">
        <v>0.35398230088495575</v>
      </c>
    </row>
    <row r="49" spans="1:13" s="183" customFormat="1" ht="12" x14ac:dyDescent="0.2">
      <c r="A49" s="147" t="s">
        <v>230</v>
      </c>
      <c r="B49" s="148" t="s">
        <v>231</v>
      </c>
      <c r="C49" s="36">
        <v>2</v>
      </c>
      <c r="D49" s="149">
        <v>452571.30000000005</v>
      </c>
      <c r="E49" s="36"/>
      <c r="F49" s="149"/>
      <c r="G49" s="36"/>
      <c r="H49" s="149"/>
      <c r="I49" s="36">
        <v>0</v>
      </c>
      <c r="J49" s="36">
        <v>2</v>
      </c>
      <c r="K49" s="149">
        <v>452571.30000000005</v>
      </c>
      <c r="L49" s="149">
        <v>5.6405275681136458E-2</v>
      </c>
      <c r="M49" s="149">
        <v>0.35398230088495575</v>
      </c>
    </row>
    <row r="50" spans="1:13" s="183" customFormat="1" ht="22.5" x14ac:dyDescent="0.2">
      <c r="A50" s="142" t="s">
        <v>393</v>
      </c>
      <c r="B50" s="38" t="s">
        <v>394</v>
      </c>
      <c r="C50" s="39">
        <v>1</v>
      </c>
      <c r="D50" s="144">
        <v>248568</v>
      </c>
      <c r="E50" s="39"/>
      <c r="F50" s="144"/>
      <c r="G50" s="39"/>
      <c r="H50" s="144"/>
      <c r="I50" s="39">
        <v>0</v>
      </c>
      <c r="J50" s="39">
        <v>1</v>
      </c>
      <c r="K50" s="144">
        <v>248568</v>
      </c>
      <c r="L50" s="144">
        <v>3.0979751843540949E-2</v>
      </c>
      <c r="M50" s="144">
        <v>0.17699115044247787</v>
      </c>
    </row>
    <row r="51" spans="1:13" s="183" customFormat="1" ht="12" x14ac:dyDescent="0.2">
      <c r="A51" s="147" t="s">
        <v>421</v>
      </c>
      <c r="B51" s="148" t="s">
        <v>422</v>
      </c>
      <c r="C51" s="36">
        <v>1</v>
      </c>
      <c r="D51" s="149">
        <v>700000</v>
      </c>
      <c r="E51" s="36"/>
      <c r="F51" s="149"/>
      <c r="G51" s="36"/>
      <c r="H51" s="149"/>
      <c r="I51" s="36">
        <v>0</v>
      </c>
      <c r="J51" s="36">
        <v>1</v>
      </c>
      <c r="K51" s="149">
        <v>700000</v>
      </c>
      <c r="L51" s="149">
        <v>8.7243033256407365E-2</v>
      </c>
      <c r="M51" s="149">
        <v>0.17699115044247787</v>
      </c>
    </row>
    <row r="52" spans="1:13" s="183" customFormat="1" ht="12" x14ac:dyDescent="0.2">
      <c r="A52" s="142" t="s">
        <v>236</v>
      </c>
      <c r="B52" s="38" t="s">
        <v>237</v>
      </c>
      <c r="C52" s="39">
        <v>8</v>
      </c>
      <c r="D52" s="144">
        <v>1890116</v>
      </c>
      <c r="E52" s="39"/>
      <c r="F52" s="144"/>
      <c r="G52" s="39">
        <v>6</v>
      </c>
      <c r="H52" s="144">
        <v>-558070</v>
      </c>
      <c r="I52" s="39">
        <v>0</v>
      </c>
      <c r="J52" s="39">
        <v>14</v>
      </c>
      <c r="K52" s="144">
        <v>1332046</v>
      </c>
      <c r="L52" s="144">
        <v>0.166016762110092</v>
      </c>
      <c r="M52" s="144">
        <v>2.4778761061946901</v>
      </c>
    </row>
    <row r="53" spans="1:13" s="183" customFormat="1" ht="22.5" x14ac:dyDescent="0.2">
      <c r="A53" s="147" t="s">
        <v>542</v>
      </c>
      <c r="B53" s="148" t="s">
        <v>543</v>
      </c>
      <c r="C53" s="36">
        <v>1</v>
      </c>
      <c r="D53" s="149">
        <v>223737.60000000001</v>
      </c>
      <c r="E53" s="36"/>
      <c r="F53" s="149"/>
      <c r="G53" s="36"/>
      <c r="H53" s="149"/>
      <c r="I53" s="36">
        <v>0</v>
      </c>
      <c r="J53" s="36">
        <v>1</v>
      </c>
      <c r="K53" s="149">
        <v>223737.60000000001</v>
      </c>
      <c r="L53" s="149">
        <v>2.788506696786967E-2</v>
      </c>
      <c r="M53" s="149">
        <v>0.17699115044247787</v>
      </c>
    </row>
    <row r="54" spans="1:13" s="183" customFormat="1" ht="12" x14ac:dyDescent="0.2">
      <c r="A54" s="142" t="s">
        <v>238</v>
      </c>
      <c r="B54" s="38" t="s">
        <v>239</v>
      </c>
      <c r="C54" s="39">
        <v>3</v>
      </c>
      <c r="D54" s="144">
        <v>965625.57000000007</v>
      </c>
      <c r="E54" s="39"/>
      <c r="F54" s="144"/>
      <c r="G54" s="39">
        <v>2</v>
      </c>
      <c r="H54" s="144">
        <v>-870323.14</v>
      </c>
      <c r="I54" s="39">
        <v>0</v>
      </c>
      <c r="J54" s="39">
        <v>5</v>
      </c>
      <c r="K54" s="144">
        <v>95302.43</v>
      </c>
      <c r="L54" s="144">
        <v>1.1877818671294907E-2</v>
      </c>
      <c r="M54" s="144">
        <v>0.88495575221238942</v>
      </c>
    </row>
    <row r="55" spans="1:13" s="183" customFormat="1" ht="12" x14ac:dyDescent="0.2">
      <c r="A55" s="147" t="s">
        <v>244</v>
      </c>
      <c r="B55" s="148" t="s">
        <v>245</v>
      </c>
      <c r="C55" s="36">
        <v>6</v>
      </c>
      <c r="D55" s="149">
        <v>4372000</v>
      </c>
      <c r="E55" s="36">
        <v>1</v>
      </c>
      <c r="F55" s="149">
        <v>65000</v>
      </c>
      <c r="G55" s="36">
        <v>2</v>
      </c>
      <c r="H55" s="149">
        <v>-157000</v>
      </c>
      <c r="I55" s="36">
        <v>1</v>
      </c>
      <c r="J55" s="36">
        <v>10</v>
      </c>
      <c r="K55" s="149">
        <v>4280000</v>
      </c>
      <c r="L55" s="149">
        <v>0.53342883191060497</v>
      </c>
      <c r="M55" s="149">
        <v>1.7699115044247788</v>
      </c>
    </row>
    <row r="56" spans="1:13" s="183" customFormat="1" ht="12" x14ac:dyDescent="0.2">
      <c r="A56" s="142" t="s">
        <v>246</v>
      </c>
      <c r="B56" s="38" t="s">
        <v>247</v>
      </c>
      <c r="C56" s="39">
        <v>4</v>
      </c>
      <c r="D56" s="144">
        <v>1427012.99</v>
      </c>
      <c r="E56" s="39">
        <v>1</v>
      </c>
      <c r="F56" s="144">
        <v>20144.8</v>
      </c>
      <c r="G56" s="39">
        <v>1</v>
      </c>
      <c r="H56" s="144">
        <v>-15000</v>
      </c>
      <c r="I56" s="39">
        <v>0</v>
      </c>
      <c r="J56" s="39">
        <v>6</v>
      </c>
      <c r="K56" s="144">
        <v>1432157.79</v>
      </c>
      <c r="L56" s="144">
        <v>0.1784939852877041</v>
      </c>
      <c r="M56" s="144">
        <v>1.0619469026548674</v>
      </c>
    </row>
    <row r="57" spans="1:13" s="183" customFormat="1" ht="12" x14ac:dyDescent="0.2">
      <c r="A57" s="147" t="s">
        <v>248</v>
      </c>
      <c r="B57" s="148" t="s">
        <v>249</v>
      </c>
      <c r="C57" s="36">
        <v>6</v>
      </c>
      <c r="D57" s="149">
        <v>929700</v>
      </c>
      <c r="E57" s="36"/>
      <c r="F57" s="149"/>
      <c r="G57" s="36"/>
      <c r="H57" s="149"/>
      <c r="I57" s="36">
        <v>0</v>
      </c>
      <c r="J57" s="36">
        <v>6</v>
      </c>
      <c r="K57" s="149">
        <v>929700</v>
      </c>
      <c r="L57" s="149">
        <v>0.11587121145497417</v>
      </c>
      <c r="M57" s="149">
        <v>1.0619469026548674</v>
      </c>
    </row>
    <row r="58" spans="1:13" s="183" customFormat="1" ht="12" x14ac:dyDescent="0.2">
      <c r="A58" s="142" t="s">
        <v>250</v>
      </c>
      <c r="B58" s="38" t="s">
        <v>251</v>
      </c>
      <c r="C58" s="39">
        <v>1</v>
      </c>
      <c r="D58" s="144">
        <v>170173.08</v>
      </c>
      <c r="E58" s="39"/>
      <c r="F58" s="144"/>
      <c r="G58" s="39"/>
      <c r="H58" s="144"/>
      <c r="I58" s="39">
        <v>0</v>
      </c>
      <c r="J58" s="39">
        <v>1</v>
      </c>
      <c r="K58" s="144">
        <v>170173.08</v>
      </c>
      <c r="L58" s="144">
        <v>2.1209165253978958E-2</v>
      </c>
      <c r="M58" s="144">
        <v>0.17699115044247787</v>
      </c>
    </row>
    <row r="59" spans="1:13" s="183" customFormat="1" ht="22.5" x14ac:dyDescent="0.2">
      <c r="A59" s="147" t="s">
        <v>252</v>
      </c>
      <c r="B59" s="148" t="s">
        <v>253</v>
      </c>
      <c r="C59" s="36">
        <v>2</v>
      </c>
      <c r="D59" s="149">
        <v>1226519.26</v>
      </c>
      <c r="E59" s="36"/>
      <c r="F59" s="149"/>
      <c r="G59" s="36"/>
      <c r="H59" s="149"/>
      <c r="I59" s="36">
        <v>0</v>
      </c>
      <c r="J59" s="36">
        <v>2</v>
      </c>
      <c r="K59" s="149">
        <v>1226519.26</v>
      </c>
      <c r="L59" s="149">
        <v>0.1528646579854345</v>
      </c>
      <c r="M59" s="149">
        <v>0.35398230088495575</v>
      </c>
    </row>
    <row r="60" spans="1:13" s="183" customFormat="1" ht="12" x14ac:dyDescent="0.2">
      <c r="A60" s="142" t="s">
        <v>254</v>
      </c>
      <c r="B60" s="38" t="s">
        <v>255</v>
      </c>
      <c r="C60" s="39">
        <v>3</v>
      </c>
      <c r="D60" s="144">
        <v>515497.62</v>
      </c>
      <c r="E60" s="39"/>
      <c r="F60" s="144"/>
      <c r="G60" s="39">
        <v>2</v>
      </c>
      <c r="H60" s="144">
        <v>-2444.1400000000003</v>
      </c>
      <c r="I60" s="39">
        <v>0</v>
      </c>
      <c r="J60" s="39">
        <v>5</v>
      </c>
      <c r="K60" s="144">
        <v>513053.48</v>
      </c>
      <c r="L60" s="144">
        <v>6.3943345454222186E-2</v>
      </c>
      <c r="M60" s="144">
        <v>0.88495575221238942</v>
      </c>
    </row>
    <row r="61" spans="1:13" s="183" customFormat="1" ht="12" x14ac:dyDescent="0.2">
      <c r="A61" s="147" t="s">
        <v>256</v>
      </c>
      <c r="B61" s="148" t="s">
        <v>257</v>
      </c>
      <c r="C61" s="36">
        <v>87</v>
      </c>
      <c r="D61" s="149">
        <v>28831079.600000001</v>
      </c>
      <c r="E61" s="36"/>
      <c r="F61" s="149"/>
      <c r="G61" s="36"/>
      <c r="H61" s="149"/>
      <c r="I61" s="36">
        <v>0</v>
      </c>
      <c r="J61" s="36">
        <v>87</v>
      </c>
      <c r="K61" s="149">
        <v>28831079.600000001</v>
      </c>
      <c r="L61" s="149">
        <v>3.5933011948013256</v>
      </c>
      <c r="M61" s="149">
        <v>15.398230088495575</v>
      </c>
    </row>
    <row r="62" spans="1:13" s="183" customFormat="1" ht="22.5" x14ac:dyDescent="0.2">
      <c r="A62" s="142" t="s">
        <v>363</v>
      </c>
      <c r="B62" s="38" t="s">
        <v>364</v>
      </c>
      <c r="C62" s="39">
        <v>5</v>
      </c>
      <c r="D62" s="144">
        <v>67247526.079999998</v>
      </c>
      <c r="E62" s="39"/>
      <c r="F62" s="144"/>
      <c r="G62" s="39">
        <v>4</v>
      </c>
      <c r="H62" s="144">
        <v>-6617554.5600000005</v>
      </c>
      <c r="I62" s="39">
        <v>1</v>
      </c>
      <c r="J62" s="39">
        <v>10</v>
      </c>
      <c r="K62" s="144">
        <v>60629971.519999996</v>
      </c>
      <c r="L62" s="144">
        <v>7.556489459506273</v>
      </c>
      <c r="M62" s="144">
        <v>1.7699115044247788</v>
      </c>
    </row>
    <row r="63" spans="1:13" s="183" customFormat="1" ht="22.5" x14ac:dyDescent="0.2">
      <c r="A63" s="147" t="s">
        <v>262</v>
      </c>
      <c r="B63" s="148" t="s">
        <v>263</v>
      </c>
      <c r="C63" s="36">
        <v>13</v>
      </c>
      <c r="D63" s="149">
        <v>4111590.6100000003</v>
      </c>
      <c r="E63" s="36"/>
      <c r="F63" s="149"/>
      <c r="G63" s="36"/>
      <c r="H63" s="149"/>
      <c r="I63" s="36">
        <v>2</v>
      </c>
      <c r="J63" s="36">
        <v>15</v>
      </c>
      <c r="K63" s="149">
        <v>4111590.6100000003</v>
      </c>
      <c r="L63" s="149">
        <v>0.51243948046423182</v>
      </c>
      <c r="M63" s="149">
        <v>2.6548672566371683</v>
      </c>
    </row>
    <row r="64" spans="1:13" s="183" customFormat="1" ht="12" x14ac:dyDescent="0.2">
      <c r="A64" s="142" t="s">
        <v>266</v>
      </c>
      <c r="B64" s="38" t="s">
        <v>267</v>
      </c>
      <c r="C64" s="39">
        <v>1</v>
      </c>
      <c r="D64" s="144">
        <v>115600</v>
      </c>
      <c r="E64" s="39"/>
      <c r="F64" s="144"/>
      <c r="G64" s="39"/>
      <c r="H64" s="144"/>
      <c r="I64" s="39">
        <v>0</v>
      </c>
      <c r="J64" s="39">
        <v>1</v>
      </c>
      <c r="K64" s="144">
        <v>115600</v>
      </c>
      <c r="L64" s="144">
        <v>1.4407563777772416E-2</v>
      </c>
      <c r="M64" s="144">
        <v>0.17699115044247787</v>
      </c>
    </row>
    <row r="65" spans="1:13" s="183" customFormat="1" ht="12" x14ac:dyDescent="0.2">
      <c r="A65" s="147" t="s">
        <v>268</v>
      </c>
      <c r="B65" s="148" t="s">
        <v>269</v>
      </c>
      <c r="C65" s="36">
        <v>3</v>
      </c>
      <c r="D65" s="149">
        <v>28531621.359999999</v>
      </c>
      <c r="E65" s="36"/>
      <c r="F65" s="149"/>
      <c r="G65" s="36">
        <v>2</v>
      </c>
      <c r="H65" s="149">
        <v>-35549.599999999999</v>
      </c>
      <c r="I65" s="36">
        <v>0</v>
      </c>
      <c r="J65" s="36">
        <v>5</v>
      </c>
      <c r="K65" s="149">
        <v>28496071.760000002</v>
      </c>
      <c r="L65" s="149">
        <v>3.5515481946209295</v>
      </c>
      <c r="M65" s="149">
        <v>0.88495575221238942</v>
      </c>
    </row>
    <row r="66" spans="1:13" s="183" customFormat="1" ht="22.5" x14ac:dyDescent="0.2">
      <c r="A66" s="142" t="s">
        <v>395</v>
      </c>
      <c r="B66" s="38" t="s">
        <v>396</v>
      </c>
      <c r="C66" s="39">
        <v>2</v>
      </c>
      <c r="D66" s="144">
        <v>1467310.7999999998</v>
      </c>
      <c r="E66" s="39"/>
      <c r="F66" s="144"/>
      <c r="G66" s="39"/>
      <c r="H66" s="144"/>
      <c r="I66" s="39">
        <v>0</v>
      </c>
      <c r="J66" s="39">
        <v>2</v>
      </c>
      <c r="K66" s="144">
        <v>1467310.7999999998</v>
      </c>
      <c r="L66" s="144">
        <v>0.18287520703126522</v>
      </c>
      <c r="M66" s="144">
        <v>0.35398230088495575</v>
      </c>
    </row>
    <row r="67" spans="1:13" s="183" customFormat="1" ht="12" x14ac:dyDescent="0.2">
      <c r="A67" s="147" t="s">
        <v>278</v>
      </c>
      <c r="B67" s="148" t="s">
        <v>279</v>
      </c>
      <c r="C67" s="36">
        <v>4</v>
      </c>
      <c r="D67" s="149">
        <v>2427528.98</v>
      </c>
      <c r="E67" s="36"/>
      <c r="F67" s="149"/>
      <c r="G67" s="36"/>
      <c r="H67" s="149"/>
      <c r="I67" s="36">
        <v>0</v>
      </c>
      <c r="J67" s="36">
        <v>4</v>
      </c>
      <c r="K67" s="149">
        <v>2427528.98</v>
      </c>
      <c r="L67" s="149">
        <v>0.30254998790433235</v>
      </c>
      <c r="M67" s="149">
        <v>0.70796460176991149</v>
      </c>
    </row>
    <row r="68" spans="1:13" s="183" customFormat="1" ht="12" x14ac:dyDescent="0.2">
      <c r="A68" s="142" t="s">
        <v>282</v>
      </c>
      <c r="B68" s="38" t="s">
        <v>283</v>
      </c>
      <c r="C68" s="39">
        <v>1</v>
      </c>
      <c r="D68" s="144">
        <v>247900</v>
      </c>
      <c r="E68" s="39"/>
      <c r="F68" s="144"/>
      <c r="G68" s="39"/>
      <c r="H68" s="144"/>
      <c r="I68" s="39">
        <v>0</v>
      </c>
      <c r="J68" s="39">
        <v>1</v>
      </c>
      <c r="K68" s="144">
        <v>247900</v>
      </c>
      <c r="L68" s="144">
        <v>3.0896497063233407E-2</v>
      </c>
      <c r="M68" s="144">
        <v>0.17699115044247787</v>
      </c>
    </row>
    <row r="69" spans="1:13" s="183" customFormat="1" ht="22.5" x14ac:dyDescent="0.2">
      <c r="A69" s="147" t="s">
        <v>284</v>
      </c>
      <c r="B69" s="148" t="s">
        <v>285</v>
      </c>
      <c r="C69" s="36">
        <v>1</v>
      </c>
      <c r="D69" s="149">
        <v>1466407</v>
      </c>
      <c r="E69" s="36"/>
      <c r="F69" s="149"/>
      <c r="G69" s="36"/>
      <c r="H69" s="149"/>
      <c r="I69" s="36">
        <v>0</v>
      </c>
      <c r="J69" s="36">
        <v>1</v>
      </c>
      <c r="K69" s="149">
        <v>1466407</v>
      </c>
      <c r="L69" s="149">
        <v>0.18276256381204078</v>
      </c>
      <c r="M69" s="149">
        <v>0.17699115044247787</v>
      </c>
    </row>
    <row r="70" spans="1:13" s="183" customFormat="1" ht="12" x14ac:dyDescent="0.2">
      <c r="A70" s="142" t="s">
        <v>288</v>
      </c>
      <c r="B70" s="38" t="s">
        <v>289</v>
      </c>
      <c r="C70" s="39">
        <v>1</v>
      </c>
      <c r="D70" s="144">
        <v>240000</v>
      </c>
      <c r="E70" s="39"/>
      <c r="F70" s="144"/>
      <c r="G70" s="39"/>
      <c r="H70" s="144"/>
      <c r="I70" s="39">
        <v>0</v>
      </c>
      <c r="J70" s="39">
        <v>1</v>
      </c>
      <c r="K70" s="144">
        <v>240000</v>
      </c>
      <c r="L70" s="144">
        <v>2.9911897116482525E-2</v>
      </c>
      <c r="M70" s="144">
        <v>0.17699115044247787</v>
      </c>
    </row>
    <row r="71" spans="1:13" s="183" customFormat="1" ht="12" x14ac:dyDescent="0.2">
      <c r="A71" s="147" t="s">
        <v>544</v>
      </c>
      <c r="B71" s="148" t="s">
        <v>545</v>
      </c>
      <c r="C71" s="36">
        <v>1</v>
      </c>
      <c r="D71" s="149">
        <v>354504.55</v>
      </c>
      <c r="E71" s="36">
        <v>1</v>
      </c>
      <c r="F71" s="149">
        <v>43743.21</v>
      </c>
      <c r="G71" s="36">
        <v>1</v>
      </c>
      <c r="H71" s="149">
        <v>-44085.78</v>
      </c>
      <c r="I71" s="36">
        <v>0</v>
      </c>
      <c r="J71" s="36">
        <v>3</v>
      </c>
      <c r="K71" s="149">
        <v>354161.98</v>
      </c>
      <c r="L71" s="149">
        <v>4.4140236284707257E-2</v>
      </c>
      <c r="M71" s="149">
        <v>0.53097345132743368</v>
      </c>
    </row>
    <row r="72" spans="1:13" s="183" customFormat="1" ht="12" x14ac:dyDescent="0.2">
      <c r="A72" s="142" t="s">
        <v>290</v>
      </c>
      <c r="B72" s="38" t="s">
        <v>291</v>
      </c>
      <c r="C72" s="39">
        <v>4</v>
      </c>
      <c r="D72" s="144">
        <v>1960739.04</v>
      </c>
      <c r="E72" s="39"/>
      <c r="F72" s="144"/>
      <c r="G72" s="39"/>
      <c r="H72" s="144"/>
      <c r="I72" s="39">
        <v>0</v>
      </c>
      <c r="J72" s="39">
        <v>4</v>
      </c>
      <c r="K72" s="144">
        <v>1960739.04</v>
      </c>
      <c r="L72" s="144">
        <v>0.24437260181979464</v>
      </c>
      <c r="M72" s="144">
        <v>0.70796460176991149</v>
      </c>
    </row>
    <row r="73" spans="1:13" s="183" customFormat="1" ht="12" x14ac:dyDescent="0.2">
      <c r="A73" s="147" t="s">
        <v>292</v>
      </c>
      <c r="B73" s="148" t="s">
        <v>293</v>
      </c>
      <c r="C73" s="36">
        <v>5</v>
      </c>
      <c r="D73" s="149">
        <v>4669370.4000000004</v>
      </c>
      <c r="E73" s="36"/>
      <c r="F73" s="149"/>
      <c r="G73" s="36"/>
      <c r="H73" s="149"/>
      <c r="I73" s="36">
        <v>0</v>
      </c>
      <c r="J73" s="36">
        <v>5</v>
      </c>
      <c r="K73" s="149">
        <v>4669370.4000000004</v>
      </c>
      <c r="L73" s="149">
        <v>0.58195719584812033</v>
      </c>
      <c r="M73" s="149">
        <v>0.88495575221238942</v>
      </c>
    </row>
    <row r="74" spans="1:13" s="183" customFormat="1" ht="12" x14ac:dyDescent="0.2">
      <c r="A74" s="142" t="s">
        <v>294</v>
      </c>
      <c r="B74" s="38" t="s">
        <v>295</v>
      </c>
      <c r="C74" s="39">
        <v>6</v>
      </c>
      <c r="D74" s="144">
        <v>2177655.64</v>
      </c>
      <c r="E74" s="39"/>
      <c r="F74" s="144"/>
      <c r="G74" s="39"/>
      <c r="H74" s="144"/>
      <c r="I74" s="39">
        <v>0</v>
      </c>
      <c r="J74" s="39">
        <v>6</v>
      </c>
      <c r="K74" s="144">
        <v>2177655.64</v>
      </c>
      <c r="L74" s="144">
        <v>0.27140754774503295</v>
      </c>
      <c r="M74" s="144">
        <v>1.0619469026548674</v>
      </c>
    </row>
    <row r="75" spans="1:13" s="183" customFormat="1" ht="22.5" x14ac:dyDescent="0.2">
      <c r="A75" s="147" t="s">
        <v>546</v>
      </c>
      <c r="B75" s="148" t="s">
        <v>547</v>
      </c>
      <c r="C75" s="36">
        <v>24</v>
      </c>
      <c r="D75" s="149">
        <v>353652500</v>
      </c>
      <c r="E75" s="36"/>
      <c r="F75" s="149"/>
      <c r="G75" s="36"/>
      <c r="H75" s="149"/>
      <c r="I75" s="36">
        <v>0</v>
      </c>
      <c r="J75" s="36">
        <v>24</v>
      </c>
      <c r="K75" s="149">
        <v>353652500</v>
      </c>
      <c r="L75" s="149">
        <v>44.076738312445151</v>
      </c>
      <c r="M75" s="149">
        <v>4.2477876106194694</v>
      </c>
    </row>
    <row r="76" spans="1:13" s="183" customFormat="1" ht="12" x14ac:dyDescent="0.2">
      <c r="A76" s="142" t="s">
        <v>397</v>
      </c>
      <c r="B76" s="38" t="s">
        <v>398</v>
      </c>
      <c r="C76" s="39">
        <v>4</v>
      </c>
      <c r="D76" s="144">
        <v>50431238.5</v>
      </c>
      <c r="E76" s="39"/>
      <c r="F76" s="144"/>
      <c r="G76" s="39">
        <v>2</v>
      </c>
      <c r="H76" s="144">
        <v>-297800</v>
      </c>
      <c r="I76" s="39">
        <v>0</v>
      </c>
      <c r="J76" s="39">
        <v>6</v>
      </c>
      <c r="K76" s="144">
        <v>50133438.5</v>
      </c>
      <c r="L76" s="144">
        <v>6.2482760604479335</v>
      </c>
      <c r="M76" s="144">
        <v>1.0619469026548674</v>
      </c>
    </row>
    <row r="77" spans="1:13" s="183" customFormat="1" ht="12" x14ac:dyDescent="0.2">
      <c r="A77" s="147" t="s">
        <v>296</v>
      </c>
      <c r="B77" s="148" t="s">
        <v>297</v>
      </c>
      <c r="C77" s="36">
        <v>1</v>
      </c>
      <c r="D77" s="149">
        <v>441792</v>
      </c>
      <c r="E77" s="36"/>
      <c r="F77" s="149"/>
      <c r="G77" s="36"/>
      <c r="H77" s="149"/>
      <c r="I77" s="36">
        <v>0</v>
      </c>
      <c r="J77" s="36">
        <v>1</v>
      </c>
      <c r="K77" s="149">
        <v>441792</v>
      </c>
      <c r="L77" s="149">
        <v>5.506182021202103E-2</v>
      </c>
      <c r="M77" s="149">
        <v>0.17699115044247787</v>
      </c>
    </row>
    <row r="78" spans="1:13" s="183" customFormat="1" ht="22.5" x14ac:dyDescent="0.2">
      <c r="A78" s="142" t="s">
        <v>365</v>
      </c>
      <c r="B78" s="38" t="s">
        <v>366</v>
      </c>
      <c r="C78" s="39">
        <v>1</v>
      </c>
      <c r="D78" s="144">
        <v>2248400</v>
      </c>
      <c r="E78" s="39"/>
      <c r="F78" s="144"/>
      <c r="G78" s="39"/>
      <c r="H78" s="144"/>
      <c r="I78" s="39">
        <v>0</v>
      </c>
      <c r="J78" s="39">
        <v>1</v>
      </c>
      <c r="K78" s="144">
        <v>2248400</v>
      </c>
      <c r="L78" s="144">
        <v>0.28022462281958044</v>
      </c>
      <c r="M78" s="144">
        <v>0.17699115044247787</v>
      </c>
    </row>
    <row r="79" spans="1:13" s="183" customFormat="1" ht="12" x14ac:dyDescent="0.2">
      <c r="A79" s="147" t="s">
        <v>298</v>
      </c>
      <c r="B79" s="148" t="s">
        <v>299</v>
      </c>
      <c r="C79" s="36">
        <v>7</v>
      </c>
      <c r="D79" s="149">
        <v>8740000</v>
      </c>
      <c r="E79" s="36"/>
      <c r="F79" s="149"/>
      <c r="G79" s="36">
        <v>2</v>
      </c>
      <c r="H79" s="149">
        <v>-150000</v>
      </c>
      <c r="I79" s="36">
        <v>0</v>
      </c>
      <c r="J79" s="36">
        <v>9</v>
      </c>
      <c r="K79" s="149">
        <v>8590000</v>
      </c>
      <c r="L79" s="149">
        <v>1.0705966509607703</v>
      </c>
      <c r="M79" s="149">
        <v>1.5929203539823009</v>
      </c>
    </row>
    <row r="80" spans="1:13" s="183" customFormat="1" ht="12" x14ac:dyDescent="0.2">
      <c r="A80" s="142" t="s">
        <v>300</v>
      </c>
      <c r="B80" s="38" t="s">
        <v>301</v>
      </c>
      <c r="C80" s="39">
        <v>46</v>
      </c>
      <c r="D80" s="144">
        <v>2517325.5</v>
      </c>
      <c r="E80" s="39">
        <v>6</v>
      </c>
      <c r="F80" s="144">
        <v>49596</v>
      </c>
      <c r="G80" s="39"/>
      <c r="H80" s="144"/>
      <c r="I80" s="39">
        <v>0</v>
      </c>
      <c r="J80" s="39">
        <v>52</v>
      </c>
      <c r="K80" s="144">
        <v>2566921.5</v>
      </c>
      <c r="L80" s="144">
        <v>0.31992288255869583</v>
      </c>
      <c r="M80" s="144">
        <v>9.2035398230088497</v>
      </c>
    </row>
    <row r="81" spans="1:16" s="183" customFormat="1" ht="33.75" x14ac:dyDescent="0.2">
      <c r="A81" s="147" t="s">
        <v>367</v>
      </c>
      <c r="B81" s="148" t="s">
        <v>368</v>
      </c>
      <c r="C81" s="36">
        <v>3</v>
      </c>
      <c r="D81" s="149">
        <v>283400</v>
      </c>
      <c r="E81" s="36"/>
      <c r="F81" s="149"/>
      <c r="G81" s="36"/>
      <c r="H81" s="149"/>
      <c r="I81" s="36">
        <v>0</v>
      </c>
      <c r="J81" s="36">
        <v>3</v>
      </c>
      <c r="K81" s="149">
        <v>283400</v>
      </c>
      <c r="L81" s="149">
        <v>3.5320965178379779E-2</v>
      </c>
      <c r="M81" s="149">
        <v>0.53097345132743368</v>
      </c>
    </row>
    <row r="82" spans="1:16" s="183" customFormat="1" ht="22.5" x14ac:dyDescent="0.2">
      <c r="A82" s="142" t="s">
        <v>302</v>
      </c>
      <c r="B82" s="38" t="s">
        <v>303</v>
      </c>
      <c r="C82" s="39">
        <v>2</v>
      </c>
      <c r="D82" s="144">
        <v>668276.1</v>
      </c>
      <c r="E82" s="39"/>
      <c r="F82" s="144"/>
      <c r="G82" s="39"/>
      <c r="H82" s="144"/>
      <c r="I82" s="39">
        <v>0</v>
      </c>
      <c r="J82" s="39">
        <v>2</v>
      </c>
      <c r="K82" s="144">
        <v>668276.1</v>
      </c>
      <c r="L82" s="144">
        <v>8.3289191452517439E-2</v>
      </c>
      <c r="M82" s="144">
        <v>0.35398230088495575</v>
      </c>
    </row>
    <row r="83" spans="1:16" s="183" customFormat="1" ht="12" x14ac:dyDescent="0.2">
      <c r="A83" s="147" t="s">
        <v>306</v>
      </c>
      <c r="B83" s="148" t="s">
        <v>307</v>
      </c>
      <c r="C83" s="36">
        <v>14</v>
      </c>
      <c r="D83" s="149">
        <v>9014827.1099999994</v>
      </c>
      <c r="E83" s="36">
        <v>1</v>
      </c>
      <c r="F83" s="149">
        <v>20300</v>
      </c>
      <c r="G83" s="36">
        <v>1</v>
      </c>
      <c r="H83" s="149">
        <v>-831487.37</v>
      </c>
      <c r="I83" s="36">
        <v>0</v>
      </c>
      <c r="J83" s="36">
        <v>16</v>
      </c>
      <c r="K83" s="149">
        <v>8203639.7399999993</v>
      </c>
      <c r="L83" s="149">
        <v>1.0224434495148642</v>
      </c>
      <c r="M83" s="149">
        <v>2.831858407079646</v>
      </c>
    </row>
    <row r="84" spans="1:16" s="183" customFormat="1" ht="12" x14ac:dyDescent="0.2">
      <c r="A84" s="142" t="s">
        <v>308</v>
      </c>
      <c r="B84" s="38" t="s">
        <v>309</v>
      </c>
      <c r="C84" s="39">
        <v>3</v>
      </c>
      <c r="D84" s="144">
        <v>1942088</v>
      </c>
      <c r="E84" s="39"/>
      <c r="F84" s="144"/>
      <c r="G84" s="39"/>
      <c r="H84" s="144"/>
      <c r="I84" s="39">
        <v>0</v>
      </c>
      <c r="J84" s="39">
        <v>3</v>
      </c>
      <c r="K84" s="144">
        <v>1942088</v>
      </c>
      <c r="L84" s="144">
        <v>0.24204806852981381</v>
      </c>
      <c r="M84" s="144">
        <v>0.53097345132743368</v>
      </c>
    </row>
    <row r="85" spans="1:16" s="183" customFormat="1" ht="12" x14ac:dyDescent="0.2">
      <c r="A85" s="147" t="s">
        <v>642</v>
      </c>
      <c r="B85" s="148" t="s">
        <v>643</v>
      </c>
      <c r="C85" s="36">
        <v>1</v>
      </c>
      <c r="D85" s="149">
        <v>600000</v>
      </c>
      <c r="E85" s="36"/>
      <c r="F85" s="149"/>
      <c r="G85" s="36"/>
      <c r="H85" s="149"/>
      <c r="I85" s="36">
        <v>0</v>
      </c>
      <c r="J85" s="36">
        <v>1</v>
      </c>
      <c r="K85" s="149">
        <v>600000</v>
      </c>
      <c r="L85" s="149">
        <v>7.4779742791206305E-2</v>
      </c>
      <c r="M85" s="149">
        <v>0.17699115044247787</v>
      </c>
    </row>
    <row r="86" spans="1:16" s="141" customFormat="1" ht="22.5" customHeight="1" x14ac:dyDescent="0.2">
      <c r="A86" s="631" t="s">
        <v>1</v>
      </c>
      <c r="B86" s="632"/>
      <c r="C86" s="268">
        <v>504</v>
      </c>
      <c r="D86" s="269">
        <v>811471528.76999986</v>
      </c>
      <c r="E86" s="268">
        <v>22</v>
      </c>
      <c r="F86" s="269">
        <v>1514974.3499999999</v>
      </c>
      <c r="G86" s="268">
        <v>30</v>
      </c>
      <c r="H86" s="269">
        <v>-10630172.91</v>
      </c>
      <c r="I86" s="270">
        <v>9</v>
      </c>
      <c r="J86" s="270">
        <v>565</v>
      </c>
      <c r="K86" s="269">
        <v>802356330.21000004</v>
      </c>
      <c r="L86" s="269">
        <v>100</v>
      </c>
      <c r="M86" s="271">
        <v>100</v>
      </c>
      <c r="O86" s="184">
        <f>K86-742127300</f>
        <v>60229030.210000038</v>
      </c>
    </row>
    <row r="87" spans="1:16" s="134" customFormat="1" ht="15" customHeight="1" thickBot="1" x14ac:dyDescent="0.25">
      <c r="A87" s="152"/>
      <c r="B87" s="153"/>
      <c r="C87" s="152"/>
      <c r="D87" s="167"/>
      <c r="E87" s="152"/>
      <c r="F87" s="167"/>
      <c r="G87" s="152"/>
      <c r="H87" s="167"/>
      <c r="I87" s="185"/>
      <c r="J87" s="185"/>
      <c r="K87" s="167"/>
      <c r="L87" s="167"/>
      <c r="M87" s="167"/>
      <c r="O87" s="186">
        <v>211787952.77999985</v>
      </c>
    </row>
    <row r="88" spans="1:16" s="134" customFormat="1" ht="15" customHeight="1" x14ac:dyDescent="0.2">
      <c r="A88" s="152"/>
      <c r="B88" s="187" t="s">
        <v>371</v>
      </c>
      <c r="C88" s="152"/>
      <c r="D88" s="167"/>
      <c r="E88" s="152"/>
      <c r="F88" s="167"/>
      <c r="G88" s="152"/>
      <c r="H88" s="167"/>
      <c r="I88" s="185"/>
      <c r="J88" s="185"/>
      <c r="K88" s="167"/>
      <c r="L88" s="167"/>
      <c r="M88" s="167"/>
      <c r="O88" s="188"/>
    </row>
    <row r="89" spans="1:16" s="134" customFormat="1" ht="15" customHeight="1" thickBot="1" x14ac:dyDescent="0.25">
      <c r="B89" s="187" t="s">
        <v>313</v>
      </c>
      <c r="C89" s="161">
        <v>141</v>
      </c>
      <c r="D89" s="160">
        <v>163045264.68000001</v>
      </c>
      <c r="E89" s="161">
        <v>2</v>
      </c>
      <c r="F89" s="160">
        <v>113250</v>
      </c>
      <c r="G89" s="161">
        <v>1</v>
      </c>
      <c r="H89" s="160">
        <v>-25438</v>
      </c>
      <c r="I89" s="161">
        <v>0</v>
      </c>
      <c r="J89" s="161">
        <v>144</v>
      </c>
      <c r="K89" s="160">
        <v>163133076.68000001</v>
      </c>
      <c r="L89" s="160">
        <v>20.331749191447553</v>
      </c>
      <c r="M89" s="160">
        <v>25.486725663716818</v>
      </c>
      <c r="O89" s="186">
        <f>O87-K89-K90</f>
        <v>-9077245.2200001553</v>
      </c>
      <c r="P89" s="189">
        <f>H89*100/K89</f>
        <v>-1.5593404181237195E-2</v>
      </c>
    </row>
    <row r="90" spans="1:16" s="134" customFormat="1" ht="15" customHeight="1" x14ac:dyDescent="0.2">
      <c r="B90" s="187" t="s">
        <v>314</v>
      </c>
      <c r="C90" s="165">
        <v>43</v>
      </c>
      <c r="D90" s="164">
        <v>57586366.299999997</v>
      </c>
      <c r="E90" s="165">
        <v>2</v>
      </c>
      <c r="F90" s="164">
        <v>1147175.3399999999</v>
      </c>
      <c r="G90" s="165">
        <v>3</v>
      </c>
      <c r="H90" s="164">
        <v>-1001420.32</v>
      </c>
      <c r="I90" s="165">
        <v>5</v>
      </c>
      <c r="J90" s="165">
        <v>53</v>
      </c>
      <c r="K90" s="164">
        <v>57732121.32</v>
      </c>
      <c r="L90" s="164">
        <v>7.1953219718338648</v>
      </c>
      <c r="M90" s="164">
        <v>9.3805309734513269</v>
      </c>
      <c r="O90" s="189">
        <f>F90*100/K90</f>
        <v>1.9870659760471796</v>
      </c>
      <c r="P90" s="189">
        <f t="shared" ref="P90:P91" si="0">H90*100/K90</f>
        <v>-1.7345981701404767</v>
      </c>
    </row>
    <row r="91" spans="1:16" s="134" customFormat="1" ht="15" customHeight="1" x14ac:dyDescent="0.2">
      <c r="B91" s="187" t="s">
        <v>315</v>
      </c>
      <c r="C91" s="161">
        <v>320</v>
      </c>
      <c r="D91" s="160">
        <v>590839897.79000008</v>
      </c>
      <c r="E91" s="161">
        <v>18</v>
      </c>
      <c r="F91" s="160">
        <v>254549.00999999998</v>
      </c>
      <c r="G91" s="161">
        <v>26</v>
      </c>
      <c r="H91" s="160">
        <v>-9603314.5899999999</v>
      </c>
      <c r="I91" s="161">
        <v>4</v>
      </c>
      <c r="J91" s="161">
        <v>368</v>
      </c>
      <c r="K91" s="160">
        <v>581491132.21000004</v>
      </c>
      <c r="L91" s="160">
        <v>72.472928836718566</v>
      </c>
      <c r="M91" s="160">
        <v>65.132743362831846</v>
      </c>
      <c r="O91" s="190">
        <f>404-J89-J90</f>
        <v>207</v>
      </c>
      <c r="P91" s="189">
        <f t="shared" si="0"/>
        <v>-1.6514980294715575</v>
      </c>
    </row>
    <row r="92" spans="1:16" s="134" customFormat="1" ht="15" customHeight="1" x14ac:dyDescent="0.2">
      <c r="A92" s="152"/>
      <c r="B92" s="187"/>
      <c r="C92" s="152"/>
      <c r="D92" s="167"/>
      <c r="E92" s="152"/>
      <c r="F92" s="167"/>
      <c r="G92" s="152"/>
      <c r="H92" s="167"/>
      <c r="I92" s="152"/>
      <c r="J92" s="152"/>
      <c r="K92" s="167"/>
      <c r="L92" s="167"/>
      <c r="M92" s="167"/>
      <c r="O92" s="191"/>
      <c r="P92" s="191"/>
    </row>
    <row r="93" spans="1:16" s="134" customFormat="1" ht="15" customHeight="1" x14ac:dyDescent="0.2">
      <c r="A93" s="152"/>
      <c r="B93" s="187" t="s">
        <v>372</v>
      </c>
      <c r="C93" s="162">
        <v>27.976190476190474</v>
      </c>
      <c r="D93" s="160">
        <v>20.092542855710331</v>
      </c>
      <c r="E93" s="162">
        <v>9.0909090909090917</v>
      </c>
      <c r="F93" s="160">
        <v>7.4753740880167383</v>
      </c>
      <c r="G93" s="162">
        <v>3.3333333333333335</v>
      </c>
      <c r="H93" s="160">
        <v>0.23929996450076557</v>
      </c>
      <c r="I93" s="162">
        <v>0</v>
      </c>
      <c r="J93" s="162">
        <v>25.486725663716815</v>
      </c>
      <c r="K93" s="160">
        <v>20.33174919144756</v>
      </c>
      <c r="L93" s="167"/>
      <c r="M93" s="167"/>
      <c r="O93" s="191"/>
      <c r="P93" s="191"/>
    </row>
    <row r="94" spans="1:16" s="134" customFormat="1" ht="15" customHeight="1" x14ac:dyDescent="0.2">
      <c r="A94" s="152"/>
      <c r="B94" s="187" t="s">
        <v>373</v>
      </c>
      <c r="C94" s="166">
        <v>8.5317460317460316</v>
      </c>
      <c r="D94" s="164">
        <v>7.0965356464554459</v>
      </c>
      <c r="E94" s="166">
        <v>9.0909090909090917</v>
      </c>
      <c r="F94" s="164">
        <v>75.722426587618457</v>
      </c>
      <c r="G94" s="166">
        <v>10</v>
      </c>
      <c r="H94" s="164">
        <v>9.4205459165950671</v>
      </c>
      <c r="I94" s="166">
        <v>55.555555555555557</v>
      </c>
      <c r="J94" s="166">
        <v>9.3805309734513269</v>
      </c>
      <c r="K94" s="164">
        <v>7.1953219718338639</v>
      </c>
      <c r="L94" s="167"/>
      <c r="M94" s="167"/>
      <c r="O94" s="191">
        <f>J91-37</f>
        <v>331</v>
      </c>
      <c r="P94" s="191"/>
    </row>
    <row r="95" spans="1:16" s="134" customFormat="1" ht="15" customHeight="1" x14ac:dyDescent="0.2">
      <c r="A95" s="152"/>
      <c r="B95" s="187" t="s">
        <v>374</v>
      </c>
      <c r="C95" s="162">
        <v>63.492063492063494</v>
      </c>
      <c r="D95" s="160">
        <v>72.810921497834258</v>
      </c>
      <c r="E95" s="162">
        <v>81.818181818181813</v>
      </c>
      <c r="F95" s="160">
        <v>16.802199324364796</v>
      </c>
      <c r="G95" s="162">
        <v>86.666666666666671</v>
      </c>
      <c r="H95" s="160">
        <v>90.340154118904167</v>
      </c>
      <c r="I95" s="162">
        <v>44.444444444444443</v>
      </c>
      <c r="J95" s="162">
        <v>65.13274336283186</v>
      </c>
      <c r="K95" s="160">
        <v>72.472928836718566</v>
      </c>
      <c r="L95" s="167"/>
      <c r="M95" s="167"/>
      <c r="O95" s="192"/>
      <c r="P95" s="192"/>
    </row>
    <row r="96" spans="1:16" s="134" customFormat="1" ht="43.5" customHeight="1" x14ac:dyDescent="0.2">
      <c r="A96" s="193"/>
      <c r="B96" s="194"/>
      <c r="C96" s="175" t="s">
        <v>375</v>
      </c>
      <c r="D96" s="176" t="s">
        <v>376</v>
      </c>
      <c r="E96" s="175" t="s">
        <v>377</v>
      </c>
      <c r="F96" s="176" t="s">
        <v>378</v>
      </c>
      <c r="G96" s="175" t="s">
        <v>379</v>
      </c>
      <c r="H96" s="176" t="s">
        <v>380</v>
      </c>
      <c r="I96" s="177" t="s">
        <v>381</v>
      </c>
      <c r="J96" s="175" t="s">
        <v>341</v>
      </c>
      <c r="K96" s="178" t="s">
        <v>382</v>
      </c>
      <c r="L96" s="133"/>
      <c r="M96" s="133"/>
      <c r="P96" s="192"/>
    </row>
    <row r="97" spans="1:13" s="134" customFormat="1" x14ac:dyDescent="0.2">
      <c r="A97" s="193"/>
      <c r="B97" s="194"/>
      <c r="C97" s="193"/>
      <c r="D97" s="195"/>
      <c r="E97" s="131"/>
      <c r="F97" s="133"/>
      <c r="G97" s="131"/>
      <c r="H97" s="133"/>
      <c r="I97" s="131"/>
      <c r="J97" s="131"/>
      <c r="K97" s="133"/>
      <c r="L97" s="133"/>
      <c r="M97" s="133"/>
    </row>
    <row r="98" spans="1:13" s="134" customFormat="1" x14ac:dyDescent="0.2">
      <c r="A98" s="193"/>
      <c r="B98" s="194"/>
      <c r="C98" s="193"/>
      <c r="D98" s="195"/>
      <c r="E98" s="131"/>
      <c r="F98" s="133"/>
      <c r="G98" s="131"/>
      <c r="H98" s="133"/>
      <c r="I98" s="131"/>
      <c r="J98" s="131"/>
      <c r="K98" s="133"/>
      <c r="L98" s="133"/>
      <c r="M98" s="133"/>
    </row>
    <row r="99" spans="1:13" s="134" customFormat="1" x14ac:dyDescent="0.2">
      <c r="A99" s="193"/>
      <c r="B99" s="194"/>
      <c r="C99" s="193"/>
      <c r="D99" s="195"/>
      <c r="E99" s="131"/>
      <c r="F99" s="133"/>
      <c r="G99" s="131"/>
      <c r="H99" s="133"/>
      <c r="I99" s="131"/>
      <c r="J99" s="131"/>
      <c r="K99" s="133"/>
      <c r="L99" s="133"/>
      <c r="M99" s="133"/>
    </row>
    <row r="100" spans="1:13" s="134" customFormat="1" x14ac:dyDescent="0.2">
      <c r="A100" s="193"/>
      <c r="B100" s="194"/>
      <c r="C100" s="193"/>
      <c r="D100" s="195"/>
      <c r="E100" s="131"/>
      <c r="F100" s="133"/>
      <c r="G100" s="131"/>
      <c r="H100" s="133"/>
      <c r="I100" s="131"/>
      <c r="J100" s="131"/>
      <c r="K100" s="133"/>
      <c r="L100" s="133"/>
      <c r="M100" s="133"/>
    </row>
    <row r="101" spans="1:13" s="134" customFormat="1" x14ac:dyDescent="0.2">
      <c r="A101" s="193"/>
      <c r="B101" s="194"/>
      <c r="C101" s="193"/>
      <c r="D101" s="195"/>
      <c r="E101" s="131"/>
      <c r="F101" s="133"/>
      <c r="G101" s="131"/>
      <c r="H101" s="133"/>
      <c r="I101" s="131"/>
      <c r="J101" s="131"/>
      <c r="K101" s="133"/>
      <c r="L101" s="133"/>
      <c r="M101" s="133"/>
    </row>
    <row r="102" spans="1:13" s="134" customFormat="1" x14ac:dyDescent="0.2">
      <c r="A102" s="193"/>
      <c r="B102" s="194"/>
      <c r="C102" s="193"/>
      <c r="D102" s="195"/>
      <c r="E102" s="131"/>
      <c r="F102" s="133"/>
      <c r="G102" s="131"/>
      <c r="H102" s="133"/>
      <c r="I102" s="131"/>
      <c r="J102" s="131"/>
      <c r="K102" s="133"/>
      <c r="L102" s="133"/>
      <c r="M102" s="133"/>
    </row>
    <row r="103" spans="1:13" s="134" customFormat="1" x14ac:dyDescent="0.2">
      <c r="A103" s="193"/>
      <c r="B103" s="194"/>
      <c r="C103" s="193"/>
      <c r="D103" s="195"/>
      <c r="E103" s="131"/>
      <c r="F103" s="133"/>
      <c r="G103" s="131"/>
      <c r="H103" s="133"/>
      <c r="I103" s="131"/>
      <c r="J103" s="131"/>
      <c r="K103" s="133"/>
      <c r="L103" s="133"/>
      <c r="M103" s="133"/>
    </row>
    <row r="104" spans="1:13" s="134" customFormat="1" x14ac:dyDescent="0.2">
      <c r="A104" s="193"/>
      <c r="B104" s="194"/>
      <c r="C104" s="193"/>
      <c r="D104" s="195"/>
      <c r="E104" s="131"/>
      <c r="F104" s="133"/>
      <c r="G104" s="131"/>
      <c r="H104" s="133"/>
      <c r="I104" s="131"/>
      <c r="J104" s="131"/>
      <c r="K104" s="133"/>
      <c r="L104" s="133"/>
      <c r="M104" s="133"/>
    </row>
    <row r="105" spans="1:13" s="134" customFormat="1" x14ac:dyDescent="0.2">
      <c r="A105" s="193"/>
      <c r="B105" s="194"/>
      <c r="C105" s="193"/>
      <c r="D105" s="195"/>
      <c r="E105" s="131"/>
      <c r="F105" s="133"/>
      <c r="G105" s="131"/>
      <c r="H105" s="133"/>
      <c r="I105" s="131"/>
      <c r="J105" s="131"/>
      <c r="K105" s="133"/>
      <c r="L105" s="133"/>
      <c r="M105" s="133"/>
    </row>
    <row r="106" spans="1:13" s="134" customFormat="1" x14ac:dyDescent="0.2">
      <c r="A106" s="193"/>
      <c r="B106" s="194"/>
      <c r="C106" s="193"/>
      <c r="D106" s="195"/>
      <c r="E106" s="131"/>
      <c r="F106" s="133"/>
      <c r="G106" s="131"/>
      <c r="H106" s="133"/>
      <c r="I106" s="131"/>
      <c r="J106" s="131"/>
      <c r="K106" s="133"/>
      <c r="L106" s="133"/>
      <c r="M106" s="133"/>
    </row>
    <row r="107" spans="1:13" s="134" customFormat="1" x14ac:dyDescent="0.2">
      <c r="A107" s="193"/>
      <c r="B107" s="194"/>
      <c r="C107" s="193"/>
      <c r="D107" s="195"/>
      <c r="E107" s="131"/>
      <c r="F107" s="133"/>
      <c r="G107" s="131"/>
      <c r="H107" s="133"/>
      <c r="I107" s="131"/>
      <c r="J107" s="131"/>
      <c r="K107" s="133"/>
      <c r="L107" s="133"/>
      <c r="M107" s="133"/>
    </row>
    <row r="108" spans="1:13" s="134" customFormat="1" x14ac:dyDescent="0.2">
      <c r="A108" s="193"/>
      <c r="B108" s="194"/>
      <c r="C108" s="193"/>
      <c r="D108" s="195"/>
      <c r="E108" s="131"/>
      <c r="F108" s="133"/>
      <c r="G108" s="131"/>
      <c r="H108" s="133"/>
      <c r="I108" s="131"/>
      <c r="J108" s="131"/>
      <c r="K108" s="133"/>
      <c r="L108" s="133"/>
      <c r="M108" s="133"/>
    </row>
    <row r="109" spans="1:13" s="134" customFormat="1" x14ac:dyDescent="0.2">
      <c r="A109" s="193"/>
      <c r="B109" s="194"/>
      <c r="C109" s="193"/>
      <c r="D109" s="195"/>
      <c r="E109" s="131"/>
      <c r="F109" s="133"/>
      <c r="G109" s="131"/>
      <c r="H109" s="133"/>
      <c r="I109" s="131"/>
      <c r="J109" s="131"/>
      <c r="K109" s="133"/>
      <c r="L109" s="133"/>
      <c r="M109" s="133"/>
    </row>
    <row r="110" spans="1:13" s="134" customFormat="1" x14ac:dyDescent="0.2">
      <c r="A110" s="193"/>
      <c r="B110" s="194"/>
      <c r="C110" s="193"/>
      <c r="D110" s="195"/>
      <c r="E110" s="131"/>
      <c r="F110" s="133"/>
      <c r="G110" s="131"/>
      <c r="H110" s="133"/>
      <c r="I110" s="131"/>
      <c r="J110" s="131"/>
      <c r="K110" s="133"/>
      <c r="L110" s="133"/>
      <c r="M110" s="133"/>
    </row>
    <row r="111" spans="1:13" s="134" customFormat="1" x14ac:dyDescent="0.2">
      <c r="A111" s="193"/>
      <c r="B111" s="194"/>
      <c r="C111" s="193"/>
      <c r="D111" s="195"/>
      <c r="E111" s="131"/>
      <c r="F111" s="133"/>
      <c r="G111" s="131"/>
      <c r="H111" s="133"/>
      <c r="I111" s="131"/>
      <c r="J111" s="131"/>
      <c r="K111" s="133"/>
      <c r="L111" s="133"/>
      <c r="M111" s="133"/>
    </row>
    <row r="112" spans="1:13" s="134" customFormat="1" x14ac:dyDescent="0.2">
      <c r="A112" s="193"/>
      <c r="B112" s="194"/>
      <c r="C112" s="193"/>
      <c r="D112" s="195"/>
      <c r="E112" s="131"/>
      <c r="F112" s="133"/>
      <c r="G112" s="131"/>
      <c r="H112" s="133"/>
      <c r="I112" s="131"/>
      <c r="J112" s="131"/>
      <c r="K112" s="133"/>
      <c r="L112" s="133"/>
      <c r="M112" s="133"/>
    </row>
    <row r="113" spans="1:13" s="134" customFormat="1" x14ac:dyDescent="0.2">
      <c r="A113" s="193"/>
      <c r="B113" s="194"/>
      <c r="C113" s="193">
        <f>SUM(C7:C85)</f>
        <v>507</v>
      </c>
      <c r="D113" s="195">
        <f>SUM(D7:D85)</f>
        <v>811471532.7700001</v>
      </c>
      <c r="E113" s="193">
        <f>SUM(E7:E85)</f>
        <v>27</v>
      </c>
      <c r="F113" s="195">
        <f>SUM(F7:F85)</f>
        <v>1514980.3499999999</v>
      </c>
      <c r="G113" s="131"/>
      <c r="H113" s="133"/>
      <c r="I113" s="131"/>
      <c r="J113" s="131"/>
      <c r="K113" s="133"/>
      <c r="L113" s="133"/>
      <c r="M113" s="133"/>
    </row>
    <row r="114" spans="1:13" s="134" customFormat="1" x14ac:dyDescent="0.2">
      <c r="A114" s="193"/>
      <c r="B114" s="194"/>
      <c r="C114" s="193" t="e">
        <f>SUM(#REF!)</f>
        <v>#REF!</v>
      </c>
      <c r="D114" s="195" t="e">
        <f>SUM(#REF!)</f>
        <v>#REF!</v>
      </c>
      <c r="E114" s="193" t="e">
        <f>SUM(#REF!)</f>
        <v>#REF!</v>
      </c>
      <c r="F114" s="195" t="e">
        <f>SUM(#REF!)</f>
        <v>#REF!</v>
      </c>
      <c r="G114" s="131"/>
      <c r="H114" s="133"/>
      <c r="I114" s="131"/>
      <c r="J114" s="131"/>
      <c r="K114" s="133"/>
      <c r="L114" s="133"/>
      <c r="M114" s="133"/>
    </row>
    <row r="115" spans="1:13" s="134" customFormat="1" x14ac:dyDescent="0.2">
      <c r="A115" s="193"/>
      <c r="B115" s="194"/>
      <c r="C115" s="193">
        <f>SUM(C86:C109)</f>
        <v>1108</v>
      </c>
      <c r="D115" s="195">
        <f>SUM(D86:D109)</f>
        <v>1622943157.54</v>
      </c>
      <c r="E115" s="193">
        <f>SUM(E86:E109)</f>
        <v>144</v>
      </c>
      <c r="F115" s="195">
        <f>SUM(F86:F109)</f>
        <v>3030048.6999999997</v>
      </c>
      <c r="G115" s="131"/>
      <c r="H115" s="133"/>
      <c r="I115" s="131"/>
      <c r="J115" s="131"/>
      <c r="K115" s="133"/>
      <c r="L115" s="133"/>
      <c r="M115" s="133"/>
    </row>
    <row r="116" spans="1:13" s="134" customFormat="1" x14ac:dyDescent="0.2">
      <c r="A116" s="193"/>
      <c r="B116" s="194"/>
      <c r="C116" s="193"/>
      <c r="D116" s="195"/>
      <c r="E116" s="131"/>
      <c r="F116" s="133"/>
      <c r="G116" s="131"/>
      <c r="H116" s="133"/>
      <c r="I116" s="131"/>
      <c r="J116" s="131"/>
      <c r="K116" s="133"/>
      <c r="L116" s="133"/>
      <c r="M116" s="133"/>
    </row>
    <row r="117" spans="1:13" s="134" customFormat="1" x14ac:dyDescent="0.2">
      <c r="A117" s="193"/>
      <c r="B117" s="194"/>
      <c r="C117" s="193"/>
      <c r="D117" s="195"/>
      <c r="E117" s="131"/>
      <c r="F117" s="133"/>
      <c r="G117" s="131"/>
      <c r="H117" s="133"/>
      <c r="I117" s="131"/>
      <c r="J117" s="131"/>
      <c r="K117" s="133"/>
      <c r="L117" s="133"/>
      <c r="M117" s="133"/>
    </row>
    <row r="118" spans="1:13" s="134" customFormat="1" x14ac:dyDescent="0.2">
      <c r="A118" s="193"/>
      <c r="B118" s="194"/>
      <c r="C118" s="193"/>
      <c r="D118" s="195"/>
      <c r="E118" s="131"/>
      <c r="F118" s="133"/>
      <c r="G118" s="131"/>
      <c r="H118" s="133"/>
      <c r="I118" s="131"/>
      <c r="J118" s="131"/>
      <c r="K118" s="133"/>
      <c r="L118" s="133"/>
      <c r="M118" s="133"/>
    </row>
    <row r="119" spans="1:13" s="134" customFormat="1" x14ac:dyDescent="0.2">
      <c r="A119" s="193"/>
      <c r="B119" s="194"/>
      <c r="C119" s="193"/>
      <c r="D119" s="195"/>
      <c r="E119" s="131"/>
      <c r="F119" s="133"/>
      <c r="G119" s="131"/>
      <c r="H119" s="133"/>
      <c r="I119" s="131"/>
      <c r="J119" s="131"/>
      <c r="K119" s="133"/>
      <c r="L119" s="133"/>
      <c r="M119" s="133"/>
    </row>
    <row r="120" spans="1:13" s="134" customFormat="1" x14ac:dyDescent="0.2">
      <c r="A120" s="193"/>
      <c r="B120" s="194"/>
      <c r="C120" s="193"/>
      <c r="D120" s="195"/>
      <c r="E120" s="131"/>
      <c r="F120" s="133"/>
      <c r="G120" s="131"/>
      <c r="H120" s="133"/>
      <c r="I120" s="131"/>
      <c r="J120" s="131"/>
      <c r="K120" s="133"/>
      <c r="L120" s="133"/>
      <c r="M120" s="133"/>
    </row>
    <row r="121" spans="1:13" s="134" customFormat="1" x14ac:dyDescent="0.2">
      <c r="A121" s="193"/>
      <c r="B121" s="194"/>
      <c r="C121" s="193"/>
      <c r="D121" s="195"/>
      <c r="E121" s="131"/>
      <c r="F121" s="133"/>
      <c r="G121" s="131"/>
      <c r="H121" s="133"/>
      <c r="I121" s="131"/>
      <c r="J121" s="131"/>
      <c r="K121" s="133"/>
      <c r="L121" s="133"/>
      <c r="M121" s="133"/>
    </row>
    <row r="122" spans="1:13" s="134" customFormat="1" x14ac:dyDescent="0.2">
      <c r="A122" s="193"/>
      <c r="B122" s="194"/>
      <c r="C122" s="193"/>
      <c r="D122" s="195"/>
      <c r="E122" s="131"/>
      <c r="F122" s="133"/>
      <c r="G122" s="131"/>
      <c r="H122" s="133"/>
      <c r="I122" s="131"/>
      <c r="J122" s="131"/>
      <c r="K122" s="133"/>
      <c r="L122" s="133"/>
      <c r="M122" s="133"/>
    </row>
    <row r="123" spans="1:13" s="134" customFormat="1" x14ac:dyDescent="0.2">
      <c r="A123" s="193"/>
      <c r="B123" s="194"/>
      <c r="C123" s="193"/>
      <c r="D123" s="195"/>
      <c r="E123" s="131"/>
      <c r="F123" s="133"/>
      <c r="G123" s="131"/>
      <c r="H123" s="133"/>
      <c r="I123" s="131"/>
      <c r="J123" s="131"/>
      <c r="K123" s="133"/>
      <c r="L123" s="133"/>
      <c r="M123" s="133"/>
    </row>
    <row r="124" spans="1:13" s="134" customFormat="1" x14ac:dyDescent="0.2">
      <c r="A124" s="193"/>
      <c r="B124" s="194"/>
      <c r="C124" s="193"/>
      <c r="D124" s="195"/>
      <c r="E124" s="131"/>
      <c r="F124" s="133"/>
      <c r="G124" s="131"/>
      <c r="H124" s="133"/>
      <c r="I124" s="131"/>
      <c r="J124" s="131"/>
      <c r="K124" s="133"/>
      <c r="L124" s="133"/>
      <c r="M124" s="133"/>
    </row>
    <row r="125" spans="1:13" s="134" customFormat="1" x14ac:dyDescent="0.2">
      <c r="A125" s="193"/>
      <c r="B125" s="194"/>
      <c r="C125" s="193"/>
      <c r="D125" s="195"/>
      <c r="E125" s="131"/>
      <c r="F125" s="133"/>
      <c r="G125" s="131"/>
      <c r="H125" s="133"/>
      <c r="I125" s="131"/>
      <c r="J125" s="131"/>
      <c r="K125" s="133"/>
      <c r="L125" s="133"/>
      <c r="M125" s="133"/>
    </row>
    <row r="126" spans="1:13" s="134" customFormat="1" x14ac:dyDescent="0.2">
      <c r="A126" s="193"/>
      <c r="B126" s="194"/>
      <c r="C126" s="193"/>
      <c r="D126" s="195"/>
      <c r="E126" s="131"/>
      <c r="F126" s="133"/>
      <c r="G126" s="131"/>
      <c r="H126" s="133"/>
      <c r="I126" s="131"/>
      <c r="J126" s="131"/>
      <c r="K126" s="133"/>
      <c r="L126" s="133"/>
      <c r="M126" s="133"/>
    </row>
    <row r="127" spans="1:13" s="134" customFormat="1" x14ac:dyDescent="0.2">
      <c r="A127" s="193"/>
      <c r="B127" s="194"/>
      <c r="C127" s="193"/>
      <c r="D127" s="195"/>
      <c r="E127" s="131"/>
      <c r="F127" s="133"/>
      <c r="G127" s="131"/>
      <c r="H127" s="133"/>
      <c r="I127" s="131"/>
      <c r="J127" s="131"/>
      <c r="K127" s="133"/>
      <c r="L127" s="133"/>
      <c r="M127" s="133"/>
    </row>
    <row r="128" spans="1:13" s="134" customFormat="1" x14ac:dyDescent="0.2">
      <c r="A128" s="193"/>
      <c r="B128" s="194"/>
      <c r="C128" s="193"/>
      <c r="D128" s="195"/>
      <c r="E128" s="131"/>
      <c r="F128" s="133"/>
      <c r="G128" s="131"/>
      <c r="H128" s="133"/>
      <c r="I128" s="131"/>
      <c r="J128" s="131"/>
      <c r="K128" s="133"/>
      <c r="L128" s="133"/>
      <c r="M128" s="133"/>
    </row>
    <row r="129" spans="1:13" s="134" customFormat="1" x14ac:dyDescent="0.2">
      <c r="A129" s="193"/>
      <c r="B129" s="194"/>
      <c r="C129" s="193"/>
      <c r="D129" s="195"/>
      <c r="E129" s="131"/>
      <c r="F129" s="133"/>
      <c r="G129" s="131"/>
      <c r="H129" s="133"/>
      <c r="I129" s="131"/>
      <c r="J129" s="131"/>
      <c r="K129" s="133"/>
      <c r="L129" s="133"/>
      <c r="M129" s="133"/>
    </row>
    <row r="130" spans="1:13" s="134" customFormat="1" x14ac:dyDescent="0.2">
      <c r="A130" s="193"/>
      <c r="B130" s="194"/>
      <c r="C130" s="193"/>
      <c r="D130" s="195"/>
      <c r="E130" s="131"/>
      <c r="F130" s="133"/>
      <c r="G130" s="131"/>
      <c r="H130" s="133"/>
      <c r="I130" s="131"/>
      <c r="J130" s="131"/>
      <c r="K130" s="133"/>
      <c r="L130" s="133"/>
      <c r="M130" s="133"/>
    </row>
    <row r="131" spans="1:13" s="134" customFormat="1" x14ac:dyDescent="0.2">
      <c r="A131" s="193"/>
      <c r="B131" s="194"/>
      <c r="C131" s="193"/>
      <c r="D131" s="195"/>
      <c r="E131" s="131"/>
      <c r="F131" s="133"/>
      <c r="G131" s="131"/>
      <c r="H131" s="133"/>
      <c r="I131" s="131"/>
      <c r="J131" s="131"/>
      <c r="K131" s="133"/>
      <c r="L131" s="133"/>
      <c r="M131" s="133"/>
    </row>
    <row r="132" spans="1:13" s="134" customFormat="1" x14ac:dyDescent="0.2">
      <c r="A132" s="193"/>
      <c r="B132" s="194"/>
      <c r="C132" s="193"/>
      <c r="D132" s="195"/>
      <c r="E132" s="131"/>
      <c r="F132" s="133"/>
      <c r="G132" s="131"/>
      <c r="H132" s="133"/>
      <c r="I132" s="131"/>
      <c r="J132" s="131"/>
      <c r="K132" s="133"/>
      <c r="L132" s="133"/>
      <c r="M132" s="133"/>
    </row>
    <row r="133" spans="1:13" s="134" customFormat="1" x14ac:dyDescent="0.2">
      <c r="A133" s="193"/>
      <c r="B133" s="194"/>
      <c r="C133" s="193"/>
      <c r="D133" s="195"/>
      <c r="E133" s="131"/>
      <c r="F133" s="133"/>
      <c r="G133" s="131"/>
      <c r="H133" s="133"/>
      <c r="I133" s="131"/>
      <c r="J133" s="131"/>
      <c r="K133" s="133"/>
      <c r="L133" s="133"/>
      <c r="M133" s="133"/>
    </row>
    <row r="134" spans="1:13" s="134" customFormat="1" x14ac:dyDescent="0.2">
      <c r="A134" s="193"/>
      <c r="B134" s="194"/>
      <c r="C134" s="193"/>
      <c r="D134" s="195"/>
      <c r="E134" s="131"/>
      <c r="F134" s="133"/>
      <c r="G134" s="131"/>
      <c r="H134" s="133"/>
      <c r="I134" s="131"/>
      <c r="J134" s="131"/>
      <c r="K134" s="133"/>
      <c r="L134" s="133"/>
      <c r="M134" s="133"/>
    </row>
    <row r="135" spans="1:13" s="134" customFormat="1" x14ac:dyDescent="0.2">
      <c r="A135" s="193"/>
      <c r="B135" s="194"/>
      <c r="C135" s="193"/>
      <c r="D135" s="195"/>
      <c r="E135" s="131"/>
      <c r="F135" s="133"/>
      <c r="G135" s="131"/>
      <c r="H135" s="133"/>
      <c r="I135" s="131"/>
      <c r="J135" s="131"/>
      <c r="K135" s="133"/>
      <c r="L135" s="133"/>
      <c r="M135" s="133"/>
    </row>
    <row r="136" spans="1:13" s="134" customFormat="1" x14ac:dyDescent="0.2">
      <c r="A136" s="193"/>
      <c r="B136" s="194"/>
      <c r="C136" s="193"/>
      <c r="D136" s="195"/>
      <c r="E136" s="131"/>
      <c r="F136" s="133"/>
      <c r="G136" s="131"/>
      <c r="H136" s="133"/>
      <c r="I136" s="131"/>
      <c r="J136" s="131"/>
      <c r="K136" s="133"/>
      <c r="L136" s="133"/>
      <c r="M136" s="133"/>
    </row>
    <row r="137" spans="1:13" s="134" customFormat="1" x14ac:dyDescent="0.2">
      <c r="A137" s="193"/>
      <c r="B137" s="194"/>
      <c r="C137" s="193"/>
      <c r="D137" s="195"/>
      <c r="E137" s="131"/>
      <c r="F137" s="133"/>
      <c r="G137" s="131"/>
      <c r="H137" s="133"/>
      <c r="I137" s="131"/>
      <c r="J137" s="131"/>
      <c r="K137" s="133"/>
      <c r="L137" s="133"/>
      <c r="M137" s="133"/>
    </row>
    <row r="138" spans="1:13" s="134" customFormat="1" x14ac:dyDescent="0.2">
      <c r="A138" s="193"/>
      <c r="B138" s="194"/>
      <c r="C138" s="193"/>
      <c r="D138" s="195"/>
      <c r="E138" s="131"/>
      <c r="F138" s="133"/>
      <c r="G138" s="131"/>
      <c r="H138" s="133"/>
      <c r="I138" s="131"/>
      <c r="J138" s="131"/>
      <c r="K138" s="133"/>
      <c r="L138" s="133"/>
      <c r="M138" s="133"/>
    </row>
    <row r="139" spans="1:13" s="134" customFormat="1" x14ac:dyDescent="0.2">
      <c r="A139" s="193"/>
      <c r="B139" s="194"/>
      <c r="C139" s="193"/>
      <c r="D139" s="195"/>
      <c r="E139" s="131"/>
      <c r="F139" s="133"/>
      <c r="G139" s="131"/>
      <c r="H139" s="133"/>
      <c r="I139" s="131"/>
      <c r="J139" s="131"/>
      <c r="K139" s="133"/>
      <c r="L139" s="133"/>
      <c r="M139" s="133"/>
    </row>
    <row r="140" spans="1:13" s="134" customFormat="1" x14ac:dyDescent="0.2">
      <c r="A140" s="193"/>
      <c r="B140" s="194"/>
      <c r="C140" s="193"/>
      <c r="D140" s="195"/>
      <c r="E140" s="131"/>
      <c r="F140" s="133"/>
      <c r="G140" s="131"/>
      <c r="H140" s="133"/>
      <c r="I140" s="131"/>
      <c r="J140" s="131"/>
      <c r="K140" s="133"/>
      <c r="L140" s="133"/>
      <c r="M140" s="133"/>
    </row>
    <row r="141" spans="1:13" s="134" customFormat="1" x14ac:dyDescent="0.2">
      <c r="A141" s="193"/>
      <c r="B141" s="194"/>
      <c r="C141" s="193"/>
      <c r="D141" s="195"/>
      <c r="E141" s="131"/>
      <c r="F141" s="133"/>
      <c r="G141" s="131"/>
      <c r="H141" s="133"/>
      <c r="I141" s="131"/>
      <c r="J141" s="131"/>
      <c r="K141" s="133"/>
      <c r="L141" s="133"/>
      <c r="M141" s="133"/>
    </row>
    <row r="142" spans="1:13" s="134" customFormat="1" x14ac:dyDescent="0.2">
      <c r="A142" s="193"/>
      <c r="B142" s="194"/>
      <c r="C142" s="193"/>
      <c r="D142" s="195"/>
      <c r="E142" s="131"/>
      <c r="F142" s="133"/>
      <c r="G142" s="131"/>
      <c r="H142" s="133"/>
      <c r="I142" s="131"/>
      <c r="J142" s="131"/>
      <c r="K142" s="133"/>
      <c r="L142" s="133"/>
      <c r="M142" s="133"/>
    </row>
    <row r="143" spans="1:13" s="134" customFormat="1" x14ac:dyDescent="0.2">
      <c r="A143" s="193"/>
      <c r="B143" s="194"/>
      <c r="C143" s="193"/>
      <c r="D143" s="195"/>
      <c r="E143" s="131"/>
      <c r="F143" s="133"/>
      <c r="G143" s="131"/>
      <c r="H143" s="133"/>
      <c r="I143" s="131"/>
      <c r="J143" s="131"/>
      <c r="K143" s="133"/>
      <c r="L143" s="133"/>
      <c r="M143" s="133"/>
    </row>
    <row r="144" spans="1:13" s="134" customFormat="1" x14ac:dyDescent="0.2">
      <c r="A144" s="193"/>
      <c r="B144" s="194"/>
      <c r="C144" s="193"/>
      <c r="D144" s="195"/>
      <c r="E144" s="131"/>
      <c r="F144" s="133"/>
      <c r="G144" s="131"/>
      <c r="H144" s="133"/>
      <c r="I144" s="131"/>
      <c r="J144" s="131"/>
      <c r="K144" s="133"/>
      <c r="L144" s="133"/>
      <c r="M144" s="133"/>
    </row>
    <row r="145" spans="1:13" s="134" customFormat="1" x14ac:dyDescent="0.2">
      <c r="A145" s="193"/>
      <c r="B145" s="194"/>
      <c r="C145" s="193"/>
      <c r="D145" s="195"/>
      <c r="E145" s="131"/>
      <c r="F145" s="133"/>
      <c r="G145" s="131"/>
      <c r="H145" s="133"/>
      <c r="I145" s="131"/>
      <c r="J145" s="131"/>
      <c r="K145" s="133"/>
      <c r="L145" s="133"/>
      <c r="M145" s="133"/>
    </row>
    <row r="146" spans="1:13" s="134" customFormat="1" x14ac:dyDescent="0.2">
      <c r="A146" s="193"/>
      <c r="B146" s="194"/>
      <c r="C146" s="193"/>
      <c r="D146" s="195"/>
      <c r="E146" s="131"/>
      <c r="F146" s="133"/>
      <c r="G146" s="131"/>
      <c r="H146" s="133"/>
      <c r="I146" s="131"/>
      <c r="J146" s="131"/>
      <c r="K146" s="133"/>
      <c r="L146" s="133"/>
      <c r="M146" s="133"/>
    </row>
    <row r="147" spans="1:13" s="134" customFormat="1" x14ac:dyDescent="0.2">
      <c r="A147" s="193"/>
      <c r="B147" s="194"/>
      <c r="C147" s="193"/>
      <c r="D147" s="195"/>
      <c r="E147" s="131"/>
      <c r="F147" s="133"/>
      <c r="G147" s="131"/>
      <c r="H147" s="133"/>
      <c r="I147" s="131"/>
      <c r="J147" s="131"/>
      <c r="K147" s="133"/>
      <c r="L147" s="133"/>
      <c r="M147" s="133"/>
    </row>
    <row r="148" spans="1:13" s="134" customFormat="1" x14ac:dyDescent="0.2">
      <c r="A148" s="193"/>
      <c r="B148" s="194"/>
      <c r="C148" s="193"/>
      <c r="D148" s="195"/>
      <c r="E148" s="131"/>
      <c r="F148" s="133"/>
      <c r="G148" s="131"/>
      <c r="H148" s="133"/>
      <c r="I148" s="131"/>
      <c r="J148" s="131"/>
      <c r="K148" s="133"/>
      <c r="L148" s="133"/>
      <c r="M148" s="133"/>
    </row>
    <row r="149" spans="1:13" s="134" customFormat="1" x14ac:dyDescent="0.2">
      <c r="A149" s="193"/>
      <c r="B149" s="194"/>
      <c r="C149" s="193"/>
      <c r="D149" s="195"/>
      <c r="E149" s="131"/>
      <c r="F149" s="133"/>
      <c r="G149" s="131"/>
      <c r="H149" s="133"/>
      <c r="I149" s="131"/>
      <c r="J149" s="131"/>
      <c r="K149" s="133"/>
      <c r="L149" s="133"/>
      <c r="M149" s="133"/>
    </row>
    <row r="150" spans="1:13" s="134" customFormat="1" x14ac:dyDescent="0.2">
      <c r="A150" s="193"/>
      <c r="B150" s="194"/>
      <c r="C150" s="193"/>
      <c r="D150" s="195"/>
      <c r="E150" s="131"/>
      <c r="F150" s="133"/>
      <c r="G150" s="131"/>
      <c r="H150" s="133"/>
      <c r="I150" s="131"/>
      <c r="J150" s="131"/>
      <c r="K150" s="133"/>
      <c r="L150" s="133"/>
      <c r="M150" s="133"/>
    </row>
    <row r="151" spans="1:13" s="134" customFormat="1" x14ac:dyDescent="0.2">
      <c r="A151" s="193"/>
      <c r="B151" s="194"/>
      <c r="C151" s="193"/>
      <c r="D151" s="195"/>
      <c r="E151" s="131"/>
      <c r="F151" s="133"/>
      <c r="G151" s="131"/>
      <c r="H151" s="133"/>
      <c r="I151" s="131"/>
      <c r="J151" s="131"/>
      <c r="K151" s="133"/>
      <c r="L151" s="133"/>
      <c r="M151" s="133"/>
    </row>
    <row r="152" spans="1:13" s="134" customFormat="1" x14ac:dyDescent="0.2">
      <c r="A152" s="193"/>
      <c r="B152" s="194"/>
      <c r="C152" s="193"/>
      <c r="D152" s="195"/>
      <c r="E152" s="131"/>
      <c r="F152" s="133"/>
      <c r="G152" s="131"/>
      <c r="H152" s="133"/>
      <c r="I152" s="131"/>
      <c r="J152" s="131"/>
      <c r="K152" s="133"/>
      <c r="L152" s="133"/>
      <c r="M152" s="133"/>
    </row>
    <row r="153" spans="1:13" s="134" customFormat="1" x14ac:dyDescent="0.2">
      <c r="A153" s="193"/>
      <c r="B153" s="194"/>
      <c r="C153" s="193"/>
      <c r="D153" s="195"/>
      <c r="E153" s="131"/>
      <c r="F153" s="133"/>
      <c r="G153" s="131"/>
      <c r="H153" s="133"/>
      <c r="I153" s="131"/>
      <c r="J153" s="131"/>
      <c r="K153" s="133"/>
      <c r="L153" s="133"/>
      <c r="M153" s="133"/>
    </row>
    <row r="154" spans="1:13" s="134" customFormat="1" x14ac:dyDescent="0.2">
      <c r="A154" s="193"/>
      <c r="B154" s="194"/>
      <c r="C154" s="193"/>
      <c r="D154" s="195"/>
      <c r="E154" s="131"/>
      <c r="F154" s="133"/>
      <c r="G154" s="131"/>
      <c r="H154" s="133"/>
      <c r="I154" s="131"/>
      <c r="J154" s="131"/>
      <c r="K154" s="133"/>
      <c r="L154" s="133"/>
      <c r="M154" s="133"/>
    </row>
    <row r="155" spans="1:13" s="134" customFormat="1" x14ac:dyDescent="0.2">
      <c r="A155" s="193"/>
      <c r="B155" s="194"/>
      <c r="C155" s="193"/>
      <c r="D155" s="195"/>
      <c r="E155" s="131"/>
      <c r="F155" s="133"/>
      <c r="G155" s="131"/>
      <c r="H155" s="133"/>
      <c r="I155" s="131"/>
      <c r="J155" s="131"/>
      <c r="K155" s="133"/>
      <c r="L155" s="133"/>
      <c r="M155" s="133"/>
    </row>
    <row r="156" spans="1:13" s="134" customFormat="1" x14ac:dyDescent="0.2">
      <c r="A156" s="193"/>
      <c r="B156" s="194"/>
      <c r="C156" s="193"/>
      <c r="D156" s="195"/>
      <c r="E156" s="131"/>
      <c r="F156" s="133"/>
      <c r="G156" s="131"/>
      <c r="H156" s="133"/>
      <c r="I156" s="131"/>
      <c r="J156" s="131"/>
      <c r="K156" s="133"/>
      <c r="L156" s="133"/>
      <c r="M156" s="133"/>
    </row>
    <row r="157" spans="1:13" s="134" customFormat="1" x14ac:dyDescent="0.2">
      <c r="A157" s="193"/>
      <c r="B157" s="194"/>
      <c r="C157" s="193"/>
      <c r="D157" s="195"/>
      <c r="E157" s="131"/>
      <c r="F157" s="133"/>
      <c r="G157" s="131"/>
      <c r="H157" s="133"/>
      <c r="I157" s="131"/>
      <c r="J157" s="131"/>
      <c r="K157" s="133"/>
      <c r="L157" s="133"/>
      <c r="M157" s="133"/>
    </row>
    <row r="158" spans="1:13" s="134" customFormat="1" x14ac:dyDescent="0.2">
      <c r="A158" s="193"/>
      <c r="B158" s="194"/>
      <c r="C158" s="193"/>
      <c r="D158" s="195"/>
      <c r="E158" s="131"/>
      <c r="F158" s="133"/>
      <c r="G158" s="131"/>
      <c r="H158" s="133"/>
      <c r="I158" s="131"/>
      <c r="J158" s="131"/>
      <c r="K158" s="133"/>
      <c r="L158" s="133"/>
      <c r="M158" s="133"/>
    </row>
    <row r="159" spans="1:13" s="134" customFormat="1" x14ac:dyDescent="0.2">
      <c r="A159" s="193"/>
      <c r="B159" s="194"/>
      <c r="C159" s="193"/>
      <c r="D159" s="195"/>
      <c r="E159" s="131"/>
      <c r="F159" s="133"/>
      <c r="G159" s="131"/>
      <c r="H159" s="133"/>
      <c r="I159" s="131"/>
      <c r="J159" s="131"/>
      <c r="K159" s="133"/>
      <c r="L159" s="133"/>
      <c r="M159" s="133"/>
    </row>
    <row r="160" spans="1:13" s="134" customFormat="1" x14ac:dyDescent="0.2">
      <c r="A160" s="193"/>
      <c r="B160" s="194"/>
      <c r="C160" s="193"/>
      <c r="D160" s="195"/>
      <c r="E160" s="131"/>
      <c r="F160" s="133"/>
      <c r="G160" s="131"/>
      <c r="H160" s="133"/>
      <c r="I160" s="131"/>
      <c r="J160" s="131"/>
      <c r="K160" s="133"/>
      <c r="L160" s="133"/>
      <c r="M160" s="133"/>
    </row>
    <row r="161" spans="1:13" s="134" customFormat="1" x14ac:dyDescent="0.2">
      <c r="A161" s="193"/>
      <c r="B161" s="194"/>
      <c r="C161" s="193"/>
      <c r="D161" s="195"/>
      <c r="E161" s="131"/>
      <c r="F161" s="133"/>
      <c r="G161" s="131"/>
      <c r="H161" s="133"/>
      <c r="I161" s="131"/>
      <c r="J161" s="131"/>
      <c r="K161" s="133"/>
      <c r="L161" s="133"/>
      <c r="M161" s="133"/>
    </row>
    <row r="162" spans="1:13" s="134" customFormat="1" x14ac:dyDescent="0.2">
      <c r="A162" s="193"/>
      <c r="B162" s="194"/>
      <c r="C162" s="193"/>
      <c r="D162" s="195"/>
      <c r="E162" s="131"/>
      <c r="F162" s="133"/>
      <c r="G162" s="131"/>
      <c r="H162" s="133"/>
      <c r="I162" s="131"/>
      <c r="J162" s="131"/>
      <c r="K162" s="133"/>
      <c r="L162" s="133"/>
      <c r="M162" s="133"/>
    </row>
    <row r="163" spans="1:13" s="134" customFormat="1" x14ac:dyDescent="0.2">
      <c r="A163" s="193"/>
      <c r="B163" s="194"/>
      <c r="C163" s="193"/>
      <c r="D163" s="195"/>
      <c r="E163" s="131"/>
      <c r="F163" s="133"/>
      <c r="G163" s="131"/>
      <c r="H163" s="133"/>
      <c r="I163" s="131"/>
      <c r="J163" s="131"/>
      <c r="K163" s="133"/>
      <c r="L163" s="133"/>
      <c r="M163" s="133"/>
    </row>
    <row r="164" spans="1:13" s="134" customFormat="1" x14ac:dyDescent="0.2">
      <c r="A164" s="193"/>
      <c r="B164" s="194"/>
      <c r="C164" s="193"/>
      <c r="D164" s="195"/>
      <c r="E164" s="131"/>
      <c r="F164" s="133"/>
      <c r="G164" s="131"/>
      <c r="H164" s="133"/>
      <c r="I164" s="131"/>
      <c r="J164" s="131"/>
      <c r="K164" s="133"/>
      <c r="L164" s="133"/>
      <c r="M164" s="133"/>
    </row>
    <row r="165" spans="1:13" s="134" customFormat="1" x14ac:dyDescent="0.2">
      <c r="A165" s="193"/>
      <c r="B165" s="194"/>
      <c r="C165" s="193"/>
      <c r="D165" s="195"/>
      <c r="E165" s="131"/>
      <c r="F165" s="133"/>
      <c r="G165" s="131"/>
      <c r="H165" s="133"/>
      <c r="I165" s="131"/>
      <c r="J165" s="131"/>
      <c r="K165" s="133"/>
      <c r="L165" s="133"/>
      <c r="M165" s="133"/>
    </row>
    <row r="166" spans="1:13" s="134" customFormat="1" x14ac:dyDescent="0.2">
      <c r="A166" s="193"/>
      <c r="B166" s="194"/>
      <c r="C166" s="193"/>
      <c r="D166" s="195"/>
      <c r="E166" s="131"/>
      <c r="F166" s="133"/>
      <c r="G166" s="131"/>
      <c r="H166" s="133"/>
      <c r="I166" s="131"/>
      <c r="J166" s="131"/>
      <c r="K166" s="133"/>
      <c r="L166" s="133"/>
      <c r="M166" s="133"/>
    </row>
    <row r="167" spans="1:13" s="134" customFormat="1" x14ac:dyDescent="0.2">
      <c r="A167" s="193"/>
      <c r="B167" s="194"/>
      <c r="C167" s="193"/>
      <c r="D167" s="195"/>
      <c r="E167" s="131"/>
      <c r="F167" s="133"/>
      <c r="G167" s="131"/>
      <c r="H167" s="133"/>
      <c r="I167" s="131"/>
      <c r="J167" s="131"/>
      <c r="K167" s="133"/>
      <c r="L167" s="133"/>
      <c r="M167" s="133"/>
    </row>
    <row r="168" spans="1:13" s="134" customFormat="1" x14ac:dyDescent="0.2">
      <c r="A168" s="193"/>
      <c r="B168" s="194"/>
      <c r="C168" s="193"/>
      <c r="D168" s="195"/>
      <c r="E168" s="131"/>
      <c r="F168" s="133"/>
      <c r="G168" s="131"/>
      <c r="H168" s="133"/>
      <c r="I168" s="131"/>
      <c r="J168" s="131"/>
      <c r="K168" s="133"/>
      <c r="L168" s="133"/>
      <c r="M168" s="133"/>
    </row>
    <row r="169" spans="1:13" s="134" customFormat="1" x14ac:dyDescent="0.2">
      <c r="A169" s="193"/>
      <c r="B169" s="194"/>
      <c r="C169" s="193"/>
      <c r="D169" s="195"/>
      <c r="E169" s="131"/>
      <c r="F169" s="133"/>
      <c r="G169" s="131"/>
      <c r="H169" s="133"/>
      <c r="I169" s="131"/>
      <c r="J169" s="131"/>
      <c r="K169" s="133"/>
      <c r="L169" s="133"/>
      <c r="M169" s="133"/>
    </row>
    <row r="170" spans="1:13" s="134" customFormat="1" x14ac:dyDescent="0.2">
      <c r="A170" s="193"/>
      <c r="B170" s="194"/>
      <c r="C170" s="193"/>
      <c r="D170" s="195"/>
      <c r="E170" s="131"/>
      <c r="F170" s="133"/>
      <c r="G170" s="131"/>
      <c r="H170" s="133"/>
      <c r="I170" s="131"/>
      <c r="J170" s="131"/>
      <c r="K170" s="133"/>
      <c r="L170" s="133"/>
      <c r="M170" s="133"/>
    </row>
    <row r="171" spans="1:13" s="134" customFormat="1" x14ac:dyDescent="0.2">
      <c r="A171" s="193"/>
      <c r="B171" s="194"/>
      <c r="C171" s="193"/>
      <c r="D171" s="195"/>
      <c r="E171" s="131"/>
      <c r="F171" s="133"/>
      <c r="G171" s="131"/>
      <c r="H171" s="133"/>
      <c r="I171" s="131"/>
      <c r="J171" s="131"/>
      <c r="K171" s="133"/>
      <c r="L171" s="133"/>
      <c r="M171" s="133"/>
    </row>
    <row r="172" spans="1:13" s="134" customFormat="1" x14ac:dyDescent="0.2">
      <c r="A172" s="193"/>
      <c r="B172" s="194"/>
      <c r="C172" s="193"/>
      <c r="D172" s="195"/>
      <c r="E172" s="131"/>
      <c r="F172" s="133"/>
      <c r="G172" s="131"/>
      <c r="H172" s="133"/>
      <c r="I172" s="131"/>
      <c r="J172" s="131"/>
      <c r="K172" s="133"/>
      <c r="L172" s="133"/>
      <c r="M172" s="133"/>
    </row>
    <row r="173" spans="1:13" s="134" customFormat="1" x14ac:dyDescent="0.2">
      <c r="A173" s="193"/>
      <c r="B173" s="194"/>
      <c r="C173" s="193"/>
      <c r="D173" s="195"/>
      <c r="E173" s="131"/>
      <c r="F173" s="133"/>
      <c r="G173" s="131"/>
      <c r="H173" s="133"/>
      <c r="I173" s="131"/>
      <c r="J173" s="131"/>
      <c r="K173" s="133"/>
      <c r="L173" s="133"/>
      <c r="M173" s="133"/>
    </row>
    <row r="174" spans="1:13" s="134" customFormat="1" x14ac:dyDescent="0.2">
      <c r="A174" s="193"/>
      <c r="B174" s="194"/>
      <c r="C174" s="193"/>
      <c r="D174" s="195"/>
      <c r="E174" s="131"/>
      <c r="F174" s="133"/>
      <c r="G174" s="131"/>
      <c r="H174" s="133"/>
      <c r="I174" s="131"/>
      <c r="J174" s="131"/>
      <c r="K174" s="133"/>
      <c r="L174" s="133"/>
      <c r="M174" s="133"/>
    </row>
    <row r="175" spans="1:13" s="134" customFormat="1" x14ac:dyDescent="0.2">
      <c r="A175" s="193"/>
      <c r="B175" s="194"/>
      <c r="C175" s="193"/>
      <c r="D175" s="195"/>
      <c r="E175" s="131"/>
      <c r="F175" s="133"/>
      <c r="G175" s="131"/>
      <c r="H175" s="133"/>
      <c r="I175" s="131"/>
      <c r="J175" s="131"/>
      <c r="K175" s="133"/>
      <c r="L175" s="133"/>
      <c r="M175" s="133"/>
    </row>
    <row r="176" spans="1:13" s="134" customFormat="1" x14ac:dyDescent="0.2">
      <c r="A176" s="193"/>
      <c r="B176" s="194"/>
      <c r="C176" s="193"/>
      <c r="D176" s="195"/>
      <c r="E176" s="131"/>
      <c r="F176" s="133"/>
      <c r="G176" s="131"/>
      <c r="H176" s="133"/>
      <c r="I176" s="131"/>
      <c r="J176" s="131"/>
      <c r="K176" s="133"/>
      <c r="L176" s="133"/>
      <c r="M176" s="133"/>
    </row>
    <row r="177" spans="1:13" s="134" customFormat="1" x14ac:dyDescent="0.2">
      <c r="A177" s="193"/>
      <c r="B177" s="194"/>
      <c r="C177" s="193"/>
      <c r="D177" s="195"/>
      <c r="E177" s="131"/>
      <c r="F177" s="133"/>
      <c r="G177" s="131"/>
      <c r="H177" s="133"/>
      <c r="I177" s="131"/>
      <c r="J177" s="131"/>
      <c r="K177" s="133"/>
      <c r="L177" s="133"/>
      <c r="M177" s="133"/>
    </row>
  </sheetData>
  <mergeCells count="14">
    <mergeCell ref="K5:K6"/>
    <mergeCell ref="L5:L6"/>
    <mergeCell ref="M5:M6"/>
    <mergeCell ref="A86:B86"/>
    <mergeCell ref="L1:M1"/>
    <mergeCell ref="A2:M2"/>
    <mergeCell ref="A3:M3"/>
    <mergeCell ref="A5:A6"/>
    <mergeCell ref="B5:B6"/>
    <mergeCell ref="C5:D5"/>
    <mergeCell ref="E5:F5"/>
    <mergeCell ref="G5:H5"/>
    <mergeCell ref="I5:I6"/>
    <mergeCell ref="J5:J6"/>
  </mergeCells>
  <printOptions horizontalCentered="1"/>
  <pageMargins left="0.98425196850393704" right="0.39370078740157483" top="0.39370078740157483" bottom="0.39370078740157483" header="0" footer="0"/>
  <pageSetup paperSize="9" scale="8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48"/>
  <sheetViews>
    <sheetView view="pageBreakPreview" topLeftCell="A13" zoomScaleSheetLayoutView="100" workbookViewId="0">
      <selection activeCell="E25" sqref="E25"/>
    </sheetView>
  </sheetViews>
  <sheetFormatPr defaultColWidth="9.140625" defaultRowHeight="15" x14ac:dyDescent="0.25"/>
  <cols>
    <col min="1" max="1" width="9.28515625" style="197" bestFit="1" customWidth="1"/>
    <col min="2" max="2" width="42.7109375" style="197" customWidth="1"/>
    <col min="3" max="3" width="7.7109375" style="197" customWidth="1"/>
    <col min="4" max="4" width="13.140625" style="197" customWidth="1"/>
    <col min="5" max="5" width="8.28515625" style="197" customWidth="1"/>
    <col min="6" max="6" width="12.5703125" style="197" customWidth="1"/>
    <col min="7" max="7" width="8.7109375" style="197" customWidth="1"/>
    <col min="8" max="8" width="13.140625" style="197" customWidth="1"/>
    <col min="9" max="13" width="11.140625" style="197" customWidth="1"/>
    <col min="14" max="16384" width="9.140625" style="197"/>
  </cols>
  <sheetData>
    <row r="1" spans="1:13" x14ac:dyDescent="0.25">
      <c r="A1" s="131"/>
      <c r="B1" s="132"/>
      <c r="C1" s="131"/>
      <c r="D1" s="133"/>
      <c r="E1" s="133"/>
      <c r="F1" s="133"/>
      <c r="G1" s="133"/>
      <c r="H1" s="133"/>
      <c r="I1" s="133"/>
      <c r="J1" s="133"/>
      <c r="K1" s="133"/>
      <c r="L1" s="604" t="s">
        <v>399</v>
      </c>
      <c r="M1" s="604"/>
    </row>
    <row r="2" spans="1:13" x14ac:dyDescent="0.25">
      <c r="A2" s="648" t="s">
        <v>392</v>
      </c>
      <c r="B2" s="648"/>
      <c r="C2" s="648"/>
      <c r="D2" s="648"/>
      <c r="E2" s="648"/>
      <c r="F2" s="648"/>
      <c r="G2" s="648"/>
      <c r="H2" s="648"/>
      <c r="I2" s="648"/>
      <c r="J2" s="648"/>
      <c r="K2" s="648"/>
      <c r="L2" s="648"/>
      <c r="M2" s="648"/>
    </row>
    <row r="3" spans="1:13" ht="26.25" customHeight="1" x14ac:dyDescent="0.25">
      <c r="A3" s="648" t="s">
        <v>644</v>
      </c>
      <c r="B3" s="648"/>
      <c r="C3" s="648"/>
      <c r="D3" s="648"/>
      <c r="E3" s="648"/>
      <c r="F3" s="648"/>
      <c r="G3" s="648"/>
      <c r="H3" s="648"/>
      <c r="I3" s="648"/>
      <c r="J3" s="648"/>
      <c r="K3" s="648"/>
      <c r="L3" s="648"/>
      <c r="M3" s="648"/>
    </row>
    <row r="4" spans="1:13" ht="16.5" thickBot="1" x14ac:dyDescent="0.3">
      <c r="A4" s="265"/>
      <c r="B4" s="265"/>
      <c r="C4" s="265"/>
      <c r="D4" s="265"/>
      <c r="E4" s="265"/>
      <c r="F4" s="265"/>
      <c r="G4" s="265"/>
      <c r="H4" s="265"/>
      <c r="I4" s="265"/>
      <c r="J4" s="265"/>
      <c r="K4" s="265"/>
      <c r="L4" s="265"/>
      <c r="M4" s="292"/>
    </row>
    <row r="5" spans="1:13" ht="28.5" customHeight="1" x14ac:dyDescent="0.25">
      <c r="A5" s="649" t="s">
        <v>48</v>
      </c>
      <c r="B5" s="651" t="s">
        <v>336</v>
      </c>
      <c r="C5" s="653" t="s">
        <v>337</v>
      </c>
      <c r="D5" s="654"/>
      <c r="E5" s="655" t="s">
        <v>338</v>
      </c>
      <c r="F5" s="656"/>
      <c r="G5" s="655" t="s">
        <v>339</v>
      </c>
      <c r="H5" s="656"/>
      <c r="I5" s="640" t="s">
        <v>340</v>
      </c>
      <c r="J5" s="640" t="s">
        <v>341</v>
      </c>
      <c r="K5" s="640" t="s">
        <v>342</v>
      </c>
      <c r="L5" s="642" t="s">
        <v>343</v>
      </c>
      <c r="M5" s="644" t="s">
        <v>344</v>
      </c>
    </row>
    <row r="6" spans="1:13" ht="53.25" customHeight="1" thickBot="1" x14ac:dyDescent="0.3">
      <c r="A6" s="650"/>
      <c r="B6" s="652"/>
      <c r="C6" s="277" t="s">
        <v>345</v>
      </c>
      <c r="D6" s="272" t="s">
        <v>346</v>
      </c>
      <c r="E6" s="273" t="s">
        <v>345</v>
      </c>
      <c r="F6" s="274" t="s">
        <v>346</v>
      </c>
      <c r="G6" s="275" t="s">
        <v>345</v>
      </c>
      <c r="H6" s="276" t="s">
        <v>346</v>
      </c>
      <c r="I6" s="641"/>
      <c r="J6" s="641"/>
      <c r="K6" s="641"/>
      <c r="L6" s="643"/>
      <c r="M6" s="645"/>
    </row>
    <row r="7" spans="1:13" ht="15" customHeight="1" x14ac:dyDescent="0.25">
      <c r="A7" s="198">
        <v>1</v>
      </c>
      <c r="B7" s="199">
        <v>2</v>
      </c>
      <c r="C7" s="199">
        <v>3</v>
      </c>
      <c r="D7" s="199">
        <v>4</v>
      </c>
      <c r="E7" s="199">
        <v>5</v>
      </c>
      <c r="F7" s="199">
        <v>6</v>
      </c>
      <c r="G7" s="199">
        <v>7</v>
      </c>
      <c r="H7" s="199">
        <v>8</v>
      </c>
      <c r="I7" s="138">
        <v>9</v>
      </c>
      <c r="J7" s="138" t="s">
        <v>347</v>
      </c>
      <c r="K7" s="138" t="s">
        <v>348</v>
      </c>
      <c r="L7" s="293">
        <v>12</v>
      </c>
      <c r="M7" s="294">
        <v>13</v>
      </c>
    </row>
    <row r="8" spans="1:13" ht="24.75" customHeight="1" x14ac:dyDescent="0.25">
      <c r="A8" s="200" t="s">
        <v>118</v>
      </c>
      <c r="B8" s="201" t="s">
        <v>119</v>
      </c>
      <c r="C8" s="202">
        <v>1</v>
      </c>
      <c r="D8" s="203">
        <v>3927200</v>
      </c>
      <c r="E8" s="202"/>
      <c r="F8" s="203"/>
      <c r="G8" s="202">
        <v>1</v>
      </c>
      <c r="H8" s="203">
        <v>-2007200</v>
      </c>
      <c r="I8" s="204">
        <v>0</v>
      </c>
      <c r="J8" s="204">
        <v>2</v>
      </c>
      <c r="K8" s="205">
        <v>1920000</v>
      </c>
      <c r="L8" s="295">
        <v>98.295192750729541</v>
      </c>
      <c r="M8" s="296">
        <v>66.666666666666671</v>
      </c>
    </row>
    <row r="9" spans="1:13" ht="15" customHeight="1" x14ac:dyDescent="0.25">
      <c r="A9" s="206" t="s">
        <v>240</v>
      </c>
      <c r="B9" s="207" t="s">
        <v>241</v>
      </c>
      <c r="C9" s="208">
        <v>1</v>
      </c>
      <c r="D9" s="209">
        <v>33300</v>
      </c>
      <c r="E9" s="208"/>
      <c r="F9" s="209"/>
      <c r="G9" s="208"/>
      <c r="H9" s="209"/>
      <c r="I9" s="150">
        <v>0</v>
      </c>
      <c r="J9" s="150">
        <v>1</v>
      </c>
      <c r="K9" s="209">
        <v>33300</v>
      </c>
      <c r="L9" s="151">
        <v>1.7048072492704653</v>
      </c>
      <c r="M9" s="151">
        <v>33.333333333333336</v>
      </c>
    </row>
    <row r="10" spans="1:13" ht="15.75" thickBot="1" x14ac:dyDescent="0.3">
      <c r="A10" s="646" t="s">
        <v>1</v>
      </c>
      <c r="B10" s="647"/>
      <c r="C10" s="278">
        <v>2</v>
      </c>
      <c r="D10" s="279">
        <v>3960500</v>
      </c>
      <c r="E10" s="278">
        <v>0</v>
      </c>
      <c r="F10" s="279">
        <v>0</v>
      </c>
      <c r="G10" s="278">
        <v>1</v>
      </c>
      <c r="H10" s="279">
        <v>-2007200</v>
      </c>
      <c r="I10" s="278">
        <v>0</v>
      </c>
      <c r="J10" s="278">
        <v>3</v>
      </c>
      <c r="K10" s="279">
        <v>1953300</v>
      </c>
      <c r="L10" s="278">
        <v>100</v>
      </c>
      <c r="M10" s="298">
        <v>100</v>
      </c>
    </row>
    <row r="11" spans="1:13" x14ac:dyDescent="0.25">
      <c r="A11" s="152"/>
      <c r="B11" s="153"/>
      <c r="C11" s="210"/>
      <c r="D11" s="167"/>
      <c r="E11" s="167"/>
      <c r="F11" s="167"/>
      <c r="G11" s="167"/>
      <c r="H11" s="167"/>
      <c r="I11" s="167"/>
      <c r="J11" s="167"/>
      <c r="K11" s="167"/>
      <c r="L11" s="168"/>
      <c r="M11" s="168"/>
    </row>
    <row r="12" spans="1:13" x14ac:dyDescent="0.25">
      <c r="A12" s="152"/>
      <c r="B12" s="187" t="s">
        <v>371</v>
      </c>
      <c r="C12" s="210"/>
      <c r="D12" s="167"/>
      <c r="E12" s="167"/>
      <c r="F12" s="167"/>
      <c r="G12" s="167"/>
      <c r="H12" s="167"/>
      <c r="I12" s="167"/>
      <c r="J12" s="167"/>
      <c r="K12" s="167"/>
      <c r="L12" s="168"/>
      <c r="M12" s="168"/>
    </row>
    <row r="13" spans="1:13" x14ac:dyDescent="0.25">
      <c r="A13" s="211"/>
      <c r="B13" s="187" t="s">
        <v>313</v>
      </c>
      <c r="C13" s="159">
        <v>1</v>
      </c>
      <c r="D13" s="160">
        <v>3927200</v>
      </c>
      <c r="E13" s="160">
        <v>0</v>
      </c>
      <c r="F13" s="160">
        <v>0</v>
      </c>
      <c r="G13" s="160">
        <v>1</v>
      </c>
      <c r="H13" s="160">
        <v>-2007200</v>
      </c>
      <c r="I13" s="212">
        <v>0</v>
      </c>
      <c r="J13" s="212">
        <v>2</v>
      </c>
      <c r="K13" s="160">
        <v>1920000</v>
      </c>
      <c r="L13" s="162">
        <v>98.295192750729541</v>
      </c>
      <c r="M13" s="162">
        <v>66.666666666666671</v>
      </c>
    </row>
    <row r="14" spans="1:13" x14ac:dyDescent="0.25">
      <c r="A14" s="211"/>
      <c r="B14" s="187" t="s">
        <v>314</v>
      </c>
      <c r="C14" s="163">
        <v>0</v>
      </c>
      <c r="D14" s="164">
        <v>0</v>
      </c>
      <c r="E14" s="164">
        <v>0</v>
      </c>
      <c r="F14" s="164">
        <v>0</v>
      </c>
      <c r="G14" s="164">
        <v>0</v>
      </c>
      <c r="H14" s="164">
        <v>0</v>
      </c>
      <c r="I14" s="213">
        <v>0</v>
      </c>
      <c r="J14" s="213">
        <v>0</v>
      </c>
      <c r="K14" s="164">
        <v>0</v>
      </c>
      <c r="L14" s="166">
        <v>0</v>
      </c>
      <c r="M14" s="166">
        <v>0</v>
      </c>
    </row>
    <row r="15" spans="1:13" x14ac:dyDescent="0.25">
      <c r="A15" s="211"/>
      <c r="B15" s="187" t="s">
        <v>315</v>
      </c>
      <c r="C15" s="159">
        <v>1</v>
      </c>
      <c r="D15" s="160">
        <v>33300</v>
      </c>
      <c r="E15" s="160">
        <v>0</v>
      </c>
      <c r="F15" s="160">
        <v>0</v>
      </c>
      <c r="G15" s="160">
        <v>0</v>
      </c>
      <c r="H15" s="160">
        <v>0</v>
      </c>
      <c r="I15" s="212">
        <v>0</v>
      </c>
      <c r="J15" s="212">
        <v>1</v>
      </c>
      <c r="K15" s="160">
        <v>33300</v>
      </c>
      <c r="L15" s="162">
        <v>1.7048072492704653</v>
      </c>
      <c r="M15" s="162">
        <v>33.333333333333336</v>
      </c>
    </row>
    <row r="16" spans="1:13" x14ac:dyDescent="0.25">
      <c r="A16" s="152"/>
      <c r="B16" s="187"/>
      <c r="C16" s="152"/>
      <c r="D16" s="167"/>
      <c r="E16" s="167"/>
      <c r="F16" s="167"/>
      <c r="G16" s="167"/>
      <c r="H16" s="167"/>
      <c r="I16" s="167"/>
      <c r="J16" s="167"/>
      <c r="K16" s="167"/>
      <c r="L16" s="167"/>
      <c r="M16" s="167"/>
    </row>
    <row r="17" spans="1:13" x14ac:dyDescent="0.25">
      <c r="A17" s="152"/>
      <c r="B17" s="187" t="s">
        <v>372</v>
      </c>
      <c r="C17" s="162">
        <v>50</v>
      </c>
      <c r="D17" s="162">
        <v>99.159197071076889</v>
      </c>
      <c r="E17" s="162">
        <v>0</v>
      </c>
      <c r="F17" s="162">
        <v>0</v>
      </c>
      <c r="G17" s="162">
        <v>2.5249337204898371E-5</v>
      </c>
      <c r="H17" s="162">
        <v>-50.680469637672012</v>
      </c>
      <c r="I17" s="162">
        <v>0</v>
      </c>
      <c r="J17" s="162">
        <v>66.666666666666671</v>
      </c>
      <c r="K17" s="162">
        <v>98.295192750729541</v>
      </c>
      <c r="L17" s="168"/>
      <c r="M17" s="168"/>
    </row>
    <row r="18" spans="1:13" x14ac:dyDescent="0.25">
      <c r="A18" s="152"/>
      <c r="B18" s="187" t="s">
        <v>373</v>
      </c>
      <c r="C18" s="166">
        <v>0</v>
      </c>
      <c r="D18" s="166">
        <v>0</v>
      </c>
      <c r="E18" s="166">
        <v>0</v>
      </c>
      <c r="F18" s="166">
        <v>0</v>
      </c>
      <c r="G18" s="166">
        <v>0</v>
      </c>
      <c r="H18" s="166">
        <v>0</v>
      </c>
      <c r="I18" s="297">
        <v>0</v>
      </c>
      <c r="J18" s="297">
        <v>0</v>
      </c>
      <c r="K18" s="297">
        <v>0</v>
      </c>
      <c r="L18" s="168"/>
      <c r="M18" s="168"/>
    </row>
    <row r="19" spans="1:13" x14ac:dyDescent="0.25">
      <c r="A19" s="152"/>
      <c r="B19" s="187" t="s">
        <v>374</v>
      </c>
      <c r="C19" s="162">
        <v>50</v>
      </c>
      <c r="D19" s="162">
        <v>0.84080292892311581</v>
      </c>
      <c r="E19" s="162">
        <v>0</v>
      </c>
      <c r="F19" s="162">
        <v>0</v>
      </c>
      <c r="G19" s="162">
        <v>0</v>
      </c>
      <c r="H19" s="162">
        <v>0</v>
      </c>
      <c r="I19" s="162">
        <v>0</v>
      </c>
      <c r="J19" s="162">
        <v>33.333333333333336</v>
      </c>
      <c r="K19" s="162">
        <v>1.7048072492704653</v>
      </c>
      <c r="L19" s="168"/>
      <c r="M19" s="168"/>
    </row>
    <row r="20" spans="1:13" x14ac:dyDescent="0.25">
      <c r="I20" s="214"/>
      <c r="J20" s="214"/>
      <c r="K20" s="214"/>
    </row>
    <row r="146" spans="3:10" x14ac:dyDescent="0.25">
      <c r="C146" s="197">
        <f>SUM(C7:C80)</f>
        <v>109</v>
      </c>
      <c r="D146" s="197">
        <f>SUM(D7:D80)</f>
        <v>11881604</v>
      </c>
      <c r="I146" s="197">
        <f>SUM(I7:I80)</f>
        <v>9</v>
      </c>
      <c r="J146" s="197">
        <f>SUM(J7:J80)</f>
        <v>109</v>
      </c>
    </row>
    <row r="147" spans="3:10" x14ac:dyDescent="0.25">
      <c r="C147" s="197">
        <f>SUM(C81:C85)</f>
        <v>0</v>
      </c>
      <c r="D147" s="197">
        <f>SUM(D81:D85)</f>
        <v>0</v>
      </c>
      <c r="I147" s="197">
        <f>SUM(I81:I85)</f>
        <v>0</v>
      </c>
      <c r="J147" s="197">
        <f>SUM(J81:J85)</f>
        <v>0</v>
      </c>
    </row>
    <row r="148" spans="3:10" x14ac:dyDescent="0.25">
      <c r="C148" s="197">
        <f>SUM(C86:C142)</f>
        <v>0</v>
      </c>
      <c r="D148" s="197">
        <f>SUM(D86:D142)</f>
        <v>0</v>
      </c>
      <c r="I148" s="197">
        <f>SUM(I86:I142)</f>
        <v>0</v>
      </c>
      <c r="J148" s="197">
        <f>SUM(J86:J142)</f>
        <v>0</v>
      </c>
    </row>
  </sheetData>
  <mergeCells count="14">
    <mergeCell ref="K5:K6"/>
    <mergeCell ref="L5:L6"/>
    <mergeCell ref="M5:M6"/>
    <mergeCell ref="A10:B10"/>
    <mergeCell ref="L1:M1"/>
    <mergeCell ref="A2:M2"/>
    <mergeCell ref="A3:M3"/>
    <mergeCell ref="A5:A6"/>
    <mergeCell ref="B5:B6"/>
    <mergeCell ref="C5:D5"/>
    <mergeCell ref="E5:F5"/>
    <mergeCell ref="G5:H5"/>
    <mergeCell ref="I5:I6"/>
    <mergeCell ref="J5:J6"/>
  </mergeCells>
  <printOptions horizontalCentered="1"/>
  <pageMargins left="0.98425196850393704" right="0.39370078740157483" top="0.39370078740157483" bottom="0.39370078740157483" header="0" footer="0"/>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S151"/>
  <sheetViews>
    <sheetView view="pageBreakPreview" zoomScale="90" zoomScaleNormal="85" zoomScaleSheetLayoutView="90" workbookViewId="0">
      <pane ySplit="7" topLeftCell="A47" activePane="bottomLeft" state="frozen"/>
      <selection activeCell="K26" sqref="K26:L27"/>
      <selection pane="bottomLeft" activeCell="L4" sqref="L4"/>
    </sheetView>
  </sheetViews>
  <sheetFormatPr defaultColWidth="4.7109375" defaultRowHeight="12.75" x14ac:dyDescent="0.2"/>
  <cols>
    <col min="1" max="1" width="5.28515625" style="217" customWidth="1"/>
    <col min="2" max="2" width="27.140625" style="218" customWidth="1"/>
    <col min="3" max="3" width="8.5703125" style="218" customWidth="1"/>
    <col min="4" max="4" width="7.28515625" style="217" customWidth="1"/>
    <col min="5" max="5" width="18.85546875" style="216" bestFit="1" customWidth="1"/>
    <col min="6" max="6" width="6.5703125" style="217" customWidth="1"/>
    <col min="7" max="7" width="12.85546875" style="216" customWidth="1"/>
    <col min="8" max="8" width="7.140625" style="217" customWidth="1"/>
    <col min="9" max="9" width="14.42578125" style="216" customWidth="1"/>
    <col min="10" max="10" width="9.140625" style="217" customWidth="1"/>
    <col min="11" max="11" width="8.28515625" style="217" customWidth="1"/>
    <col min="12" max="12" width="15.42578125" style="217" bestFit="1" customWidth="1"/>
    <col min="13" max="13" width="12.28515625" style="216" customWidth="1"/>
    <col min="14" max="14" width="12.140625" style="216" customWidth="1"/>
    <col min="15" max="17" width="9.140625" style="215" customWidth="1"/>
    <col min="18" max="18" width="10.140625" style="215" bestFit="1" customWidth="1"/>
    <col min="19" max="19" width="13.140625" style="215" bestFit="1" customWidth="1"/>
    <col min="20" max="256" width="9.140625" style="215" customWidth="1"/>
    <col min="257" max="257" width="4.7109375" style="215"/>
    <col min="258" max="258" width="5.28515625" style="215" customWidth="1"/>
    <col min="259" max="259" width="27.140625" style="215" customWidth="1"/>
    <col min="260" max="260" width="7.28515625" style="215" customWidth="1"/>
    <col min="261" max="261" width="13.7109375" style="215" customWidth="1"/>
    <col min="262" max="262" width="6.5703125" style="215" customWidth="1"/>
    <col min="263" max="263" width="12.85546875" style="215" customWidth="1"/>
    <col min="264" max="264" width="7.140625" style="215" customWidth="1"/>
    <col min="265" max="265" width="13.140625" style="215" customWidth="1"/>
    <col min="266" max="266" width="7.7109375" style="215" customWidth="1"/>
    <col min="267" max="267" width="8.28515625" style="215" customWidth="1"/>
    <col min="268" max="268" width="13.140625" style="215" customWidth="1"/>
    <col min="269" max="269" width="12.28515625" style="215" customWidth="1"/>
    <col min="270" max="270" width="12.140625" style="215" customWidth="1"/>
    <col min="271" max="273" width="9.140625" style="215" customWidth="1"/>
    <col min="274" max="274" width="10.140625" style="215" bestFit="1" customWidth="1"/>
    <col min="275" max="512" width="9.140625" style="215" customWidth="1"/>
    <col min="513" max="513" width="4.7109375" style="215"/>
    <col min="514" max="514" width="5.28515625" style="215" customWidth="1"/>
    <col min="515" max="515" width="27.140625" style="215" customWidth="1"/>
    <col min="516" max="516" width="7.28515625" style="215" customWidth="1"/>
    <col min="517" max="517" width="13.7109375" style="215" customWidth="1"/>
    <col min="518" max="518" width="6.5703125" style="215" customWidth="1"/>
    <col min="519" max="519" width="12.85546875" style="215" customWidth="1"/>
    <col min="520" max="520" width="7.140625" style="215" customWidth="1"/>
    <col min="521" max="521" width="13.140625" style="215" customWidth="1"/>
    <col min="522" max="522" width="7.7109375" style="215" customWidth="1"/>
    <col min="523" max="523" width="8.28515625" style="215" customWidth="1"/>
    <col min="524" max="524" width="13.140625" style="215" customWidth="1"/>
    <col min="525" max="525" width="12.28515625" style="215" customWidth="1"/>
    <col min="526" max="526" width="12.140625" style="215" customWidth="1"/>
    <col min="527" max="529" width="9.140625" style="215" customWidth="1"/>
    <col min="530" max="530" width="10.140625" style="215" bestFit="1" customWidth="1"/>
    <col min="531" max="768" width="9.140625" style="215" customWidth="1"/>
    <col min="769" max="769" width="4.7109375" style="215"/>
    <col min="770" max="770" width="5.28515625" style="215" customWidth="1"/>
    <col min="771" max="771" width="27.140625" style="215" customWidth="1"/>
    <col min="772" max="772" width="7.28515625" style="215" customWidth="1"/>
    <col min="773" max="773" width="13.7109375" style="215" customWidth="1"/>
    <col min="774" max="774" width="6.5703125" style="215" customWidth="1"/>
    <col min="775" max="775" width="12.85546875" style="215" customWidth="1"/>
    <col min="776" max="776" width="7.140625" style="215" customWidth="1"/>
    <col min="777" max="777" width="13.140625" style="215" customWidth="1"/>
    <col min="778" max="778" width="7.7109375" style="215" customWidth="1"/>
    <col min="779" max="779" width="8.28515625" style="215" customWidth="1"/>
    <col min="780" max="780" width="13.140625" style="215" customWidth="1"/>
    <col min="781" max="781" width="12.28515625" style="215" customWidth="1"/>
    <col min="782" max="782" width="12.140625" style="215" customWidth="1"/>
    <col min="783" max="785" width="9.140625" style="215" customWidth="1"/>
    <col min="786" max="786" width="10.140625" style="215" bestFit="1" customWidth="1"/>
    <col min="787" max="1024" width="9.140625" style="215" customWidth="1"/>
    <col min="1025" max="1025" width="4.7109375" style="215"/>
    <col min="1026" max="1026" width="5.28515625" style="215" customWidth="1"/>
    <col min="1027" max="1027" width="27.140625" style="215" customWidth="1"/>
    <col min="1028" max="1028" width="7.28515625" style="215" customWidth="1"/>
    <col min="1029" max="1029" width="13.7109375" style="215" customWidth="1"/>
    <col min="1030" max="1030" width="6.5703125" style="215" customWidth="1"/>
    <col min="1031" max="1031" width="12.85546875" style="215" customWidth="1"/>
    <col min="1032" max="1032" width="7.140625" style="215" customWidth="1"/>
    <col min="1033" max="1033" width="13.140625" style="215" customWidth="1"/>
    <col min="1034" max="1034" width="7.7109375" style="215" customWidth="1"/>
    <col min="1035" max="1035" width="8.28515625" style="215" customWidth="1"/>
    <col min="1036" max="1036" width="13.140625" style="215" customWidth="1"/>
    <col min="1037" max="1037" width="12.28515625" style="215" customWidth="1"/>
    <col min="1038" max="1038" width="12.140625" style="215" customWidth="1"/>
    <col min="1039" max="1041" width="9.140625" style="215" customWidth="1"/>
    <col min="1042" max="1042" width="10.140625" style="215" bestFit="1" customWidth="1"/>
    <col min="1043" max="1280" width="9.140625" style="215" customWidth="1"/>
    <col min="1281" max="1281" width="4.7109375" style="215"/>
    <col min="1282" max="1282" width="5.28515625" style="215" customWidth="1"/>
    <col min="1283" max="1283" width="27.140625" style="215" customWidth="1"/>
    <col min="1284" max="1284" width="7.28515625" style="215" customWidth="1"/>
    <col min="1285" max="1285" width="13.7109375" style="215" customWidth="1"/>
    <col min="1286" max="1286" width="6.5703125" style="215" customWidth="1"/>
    <col min="1287" max="1287" width="12.85546875" style="215" customWidth="1"/>
    <col min="1288" max="1288" width="7.140625" style="215" customWidth="1"/>
    <col min="1289" max="1289" width="13.140625" style="215" customWidth="1"/>
    <col min="1290" max="1290" width="7.7109375" style="215" customWidth="1"/>
    <col min="1291" max="1291" width="8.28515625" style="215" customWidth="1"/>
    <col min="1292" max="1292" width="13.140625" style="215" customWidth="1"/>
    <col min="1293" max="1293" width="12.28515625" style="215" customWidth="1"/>
    <col min="1294" max="1294" width="12.140625" style="215" customWidth="1"/>
    <col min="1295" max="1297" width="9.140625" style="215" customWidth="1"/>
    <col min="1298" max="1298" width="10.140625" style="215" bestFit="1" customWidth="1"/>
    <col min="1299" max="1536" width="9.140625" style="215" customWidth="1"/>
    <col min="1537" max="1537" width="4.7109375" style="215"/>
    <col min="1538" max="1538" width="5.28515625" style="215" customWidth="1"/>
    <col min="1539" max="1539" width="27.140625" style="215" customWidth="1"/>
    <col min="1540" max="1540" width="7.28515625" style="215" customWidth="1"/>
    <col min="1541" max="1541" width="13.7109375" style="215" customWidth="1"/>
    <col min="1542" max="1542" width="6.5703125" style="215" customWidth="1"/>
    <col min="1543" max="1543" width="12.85546875" style="215" customWidth="1"/>
    <col min="1544" max="1544" width="7.140625" style="215" customWidth="1"/>
    <col min="1545" max="1545" width="13.140625" style="215" customWidth="1"/>
    <col min="1546" max="1546" width="7.7109375" style="215" customWidth="1"/>
    <col min="1547" max="1547" width="8.28515625" style="215" customWidth="1"/>
    <col min="1548" max="1548" width="13.140625" style="215" customWidth="1"/>
    <col min="1549" max="1549" width="12.28515625" style="215" customWidth="1"/>
    <col min="1550" max="1550" width="12.140625" style="215" customWidth="1"/>
    <col min="1551" max="1553" width="9.140625" style="215" customWidth="1"/>
    <col min="1554" max="1554" width="10.140625" style="215" bestFit="1" customWidth="1"/>
    <col min="1555" max="1792" width="9.140625" style="215" customWidth="1"/>
    <col min="1793" max="1793" width="4.7109375" style="215"/>
    <col min="1794" max="1794" width="5.28515625" style="215" customWidth="1"/>
    <col min="1795" max="1795" width="27.140625" style="215" customWidth="1"/>
    <col min="1796" max="1796" width="7.28515625" style="215" customWidth="1"/>
    <col min="1797" max="1797" width="13.7109375" style="215" customWidth="1"/>
    <col min="1798" max="1798" width="6.5703125" style="215" customWidth="1"/>
    <col min="1799" max="1799" width="12.85546875" style="215" customWidth="1"/>
    <col min="1800" max="1800" width="7.140625" style="215" customWidth="1"/>
    <col min="1801" max="1801" width="13.140625" style="215" customWidth="1"/>
    <col min="1802" max="1802" width="7.7109375" style="215" customWidth="1"/>
    <col min="1803" max="1803" width="8.28515625" style="215" customWidth="1"/>
    <col min="1804" max="1804" width="13.140625" style="215" customWidth="1"/>
    <col min="1805" max="1805" width="12.28515625" style="215" customWidth="1"/>
    <col min="1806" max="1806" width="12.140625" style="215" customWidth="1"/>
    <col min="1807" max="1809" width="9.140625" style="215" customWidth="1"/>
    <col min="1810" max="1810" width="10.140625" style="215" bestFit="1" customWidth="1"/>
    <col min="1811" max="2048" width="9.140625" style="215" customWidth="1"/>
    <col min="2049" max="2049" width="4.7109375" style="215"/>
    <col min="2050" max="2050" width="5.28515625" style="215" customWidth="1"/>
    <col min="2051" max="2051" width="27.140625" style="215" customWidth="1"/>
    <col min="2052" max="2052" width="7.28515625" style="215" customWidth="1"/>
    <col min="2053" max="2053" width="13.7109375" style="215" customWidth="1"/>
    <col min="2054" max="2054" width="6.5703125" style="215" customWidth="1"/>
    <col min="2055" max="2055" width="12.85546875" style="215" customWidth="1"/>
    <col min="2056" max="2056" width="7.140625" style="215" customWidth="1"/>
    <col min="2057" max="2057" width="13.140625" style="215" customWidth="1"/>
    <col min="2058" max="2058" width="7.7109375" style="215" customWidth="1"/>
    <col min="2059" max="2059" width="8.28515625" style="215" customWidth="1"/>
    <col min="2060" max="2060" width="13.140625" style="215" customWidth="1"/>
    <col min="2061" max="2061" width="12.28515625" style="215" customWidth="1"/>
    <col min="2062" max="2062" width="12.140625" style="215" customWidth="1"/>
    <col min="2063" max="2065" width="9.140625" style="215" customWidth="1"/>
    <col min="2066" max="2066" width="10.140625" style="215" bestFit="1" customWidth="1"/>
    <col min="2067" max="2304" width="9.140625" style="215" customWidth="1"/>
    <col min="2305" max="2305" width="4.7109375" style="215"/>
    <col min="2306" max="2306" width="5.28515625" style="215" customWidth="1"/>
    <col min="2307" max="2307" width="27.140625" style="215" customWidth="1"/>
    <col min="2308" max="2308" width="7.28515625" style="215" customWidth="1"/>
    <col min="2309" max="2309" width="13.7109375" style="215" customWidth="1"/>
    <col min="2310" max="2310" width="6.5703125" style="215" customWidth="1"/>
    <col min="2311" max="2311" width="12.85546875" style="215" customWidth="1"/>
    <col min="2312" max="2312" width="7.140625" style="215" customWidth="1"/>
    <col min="2313" max="2313" width="13.140625" style="215" customWidth="1"/>
    <col min="2314" max="2314" width="7.7109375" style="215" customWidth="1"/>
    <col min="2315" max="2315" width="8.28515625" style="215" customWidth="1"/>
    <col min="2316" max="2316" width="13.140625" style="215" customWidth="1"/>
    <col min="2317" max="2317" width="12.28515625" style="215" customWidth="1"/>
    <col min="2318" max="2318" width="12.140625" style="215" customWidth="1"/>
    <col min="2319" max="2321" width="9.140625" style="215" customWidth="1"/>
    <col min="2322" max="2322" width="10.140625" style="215" bestFit="1" customWidth="1"/>
    <col min="2323" max="2560" width="9.140625" style="215" customWidth="1"/>
    <col min="2561" max="2561" width="4.7109375" style="215"/>
    <col min="2562" max="2562" width="5.28515625" style="215" customWidth="1"/>
    <col min="2563" max="2563" width="27.140625" style="215" customWidth="1"/>
    <col min="2564" max="2564" width="7.28515625" style="215" customWidth="1"/>
    <col min="2565" max="2565" width="13.7109375" style="215" customWidth="1"/>
    <col min="2566" max="2566" width="6.5703125" style="215" customWidth="1"/>
    <col min="2567" max="2567" width="12.85546875" style="215" customWidth="1"/>
    <col min="2568" max="2568" width="7.140625" style="215" customWidth="1"/>
    <col min="2569" max="2569" width="13.140625" style="215" customWidth="1"/>
    <col min="2570" max="2570" width="7.7109375" style="215" customWidth="1"/>
    <col min="2571" max="2571" width="8.28515625" style="215" customWidth="1"/>
    <col min="2572" max="2572" width="13.140625" style="215" customWidth="1"/>
    <col min="2573" max="2573" width="12.28515625" style="215" customWidth="1"/>
    <col min="2574" max="2574" width="12.140625" style="215" customWidth="1"/>
    <col min="2575" max="2577" width="9.140625" style="215" customWidth="1"/>
    <col min="2578" max="2578" width="10.140625" style="215" bestFit="1" customWidth="1"/>
    <col min="2579" max="2816" width="9.140625" style="215" customWidth="1"/>
    <col min="2817" max="2817" width="4.7109375" style="215"/>
    <col min="2818" max="2818" width="5.28515625" style="215" customWidth="1"/>
    <col min="2819" max="2819" width="27.140625" style="215" customWidth="1"/>
    <col min="2820" max="2820" width="7.28515625" style="215" customWidth="1"/>
    <col min="2821" max="2821" width="13.7109375" style="215" customWidth="1"/>
    <col min="2822" max="2822" width="6.5703125" style="215" customWidth="1"/>
    <col min="2823" max="2823" width="12.85546875" style="215" customWidth="1"/>
    <col min="2824" max="2824" width="7.140625" style="215" customWidth="1"/>
    <col min="2825" max="2825" width="13.140625" style="215" customWidth="1"/>
    <col min="2826" max="2826" width="7.7109375" style="215" customWidth="1"/>
    <col min="2827" max="2827" width="8.28515625" style="215" customWidth="1"/>
    <col min="2828" max="2828" width="13.140625" style="215" customWidth="1"/>
    <col min="2829" max="2829" width="12.28515625" style="215" customWidth="1"/>
    <col min="2830" max="2830" width="12.140625" style="215" customWidth="1"/>
    <col min="2831" max="2833" width="9.140625" style="215" customWidth="1"/>
    <col min="2834" max="2834" width="10.140625" style="215" bestFit="1" customWidth="1"/>
    <col min="2835" max="3072" width="9.140625" style="215" customWidth="1"/>
    <col min="3073" max="3073" width="4.7109375" style="215"/>
    <col min="3074" max="3074" width="5.28515625" style="215" customWidth="1"/>
    <col min="3075" max="3075" width="27.140625" style="215" customWidth="1"/>
    <col min="3076" max="3076" width="7.28515625" style="215" customWidth="1"/>
    <col min="3077" max="3077" width="13.7109375" style="215" customWidth="1"/>
    <col min="3078" max="3078" width="6.5703125" style="215" customWidth="1"/>
    <col min="3079" max="3079" width="12.85546875" style="215" customWidth="1"/>
    <col min="3080" max="3080" width="7.140625" style="215" customWidth="1"/>
    <col min="3081" max="3081" width="13.140625" style="215" customWidth="1"/>
    <col min="3082" max="3082" width="7.7109375" style="215" customWidth="1"/>
    <col min="3083" max="3083" width="8.28515625" style="215" customWidth="1"/>
    <col min="3084" max="3084" width="13.140625" style="215" customWidth="1"/>
    <col min="3085" max="3085" width="12.28515625" style="215" customWidth="1"/>
    <col min="3086" max="3086" width="12.140625" style="215" customWidth="1"/>
    <col min="3087" max="3089" width="9.140625" style="215" customWidth="1"/>
    <col min="3090" max="3090" width="10.140625" style="215" bestFit="1" customWidth="1"/>
    <col min="3091" max="3328" width="9.140625" style="215" customWidth="1"/>
    <col min="3329" max="3329" width="4.7109375" style="215"/>
    <col min="3330" max="3330" width="5.28515625" style="215" customWidth="1"/>
    <col min="3331" max="3331" width="27.140625" style="215" customWidth="1"/>
    <col min="3332" max="3332" width="7.28515625" style="215" customWidth="1"/>
    <col min="3333" max="3333" width="13.7109375" style="215" customWidth="1"/>
    <col min="3334" max="3334" width="6.5703125" style="215" customWidth="1"/>
    <col min="3335" max="3335" width="12.85546875" style="215" customWidth="1"/>
    <col min="3336" max="3336" width="7.140625" style="215" customWidth="1"/>
    <col min="3337" max="3337" width="13.140625" style="215" customWidth="1"/>
    <col min="3338" max="3338" width="7.7109375" style="215" customWidth="1"/>
    <col min="3339" max="3339" width="8.28515625" style="215" customWidth="1"/>
    <col min="3340" max="3340" width="13.140625" style="215" customWidth="1"/>
    <col min="3341" max="3341" width="12.28515625" style="215" customWidth="1"/>
    <col min="3342" max="3342" width="12.140625" style="215" customWidth="1"/>
    <col min="3343" max="3345" width="9.140625" style="215" customWidth="1"/>
    <col min="3346" max="3346" width="10.140625" style="215" bestFit="1" customWidth="1"/>
    <col min="3347" max="3584" width="9.140625" style="215" customWidth="1"/>
    <col min="3585" max="3585" width="4.7109375" style="215"/>
    <col min="3586" max="3586" width="5.28515625" style="215" customWidth="1"/>
    <col min="3587" max="3587" width="27.140625" style="215" customWidth="1"/>
    <col min="3588" max="3588" width="7.28515625" style="215" customWidth="1"/>
    <col min="3589" max="3589" width="13.7109375" style="215" customWidth="1"/>
    <col min="3590" max="3590" width="6.5703125" style="215" customWidth="1"/>
    <col min="3591" max="3591" width="12.85546875" style="215" customWidth="1"/>
    <col min="3592" max="3592" width="7.140625" style="215" customWidth="1"/>
    <col min="3593" max="3593" width="13.140625" style="215" customWidth="1"/>
    <col min="3594" max="3594" width="7.7109375" style="215" customWidth="1"/>
    <col min="3595" max="3595" width="8.28515625" style="215" customWidth="1"/>
    <col min="3596" max="3596" width="13.140625" style="215" customWidth="1"/>
    <col min="3597" max="3597" width="12.28515625" style="215" customWidth="1"/>
    <col min="3598" max="3598" width="12.140625" style="215" customWidth="1"/>
    <col min="3599" max="3601" width="9.140625" style="215" customWidth="1"/>
    <col min="3602" max="3602" width="10.140625" style="215" bestFit="1" customWidth="1"/>
    <col min="3603" max="3840" width="9.140625" style="215" customWidth="1"/>
    <col min="3841" max="3841" width="4.7109375" style="215"/>
    <col min="3842" max="3842" width="5.28515625" style="215" customWidth="1"/>
    <col min="3843" max="3843" width="27.140625" style="215" customWidth="1"/>
    <col min="3844" max="3844" width="7.28515625" style="215" customWidth="1"/>
    <col min="3845" max="3845" width="13.7109375" style="215" customWidth="1"/>
    <col min="3846" max="3846" width="6.5703125" style="215" customWidth="1"/>
    <col min="3847" max="3847" width="12.85546875" style="215" customWidth="1"/>
    <col min="3848" max="3848" width="7.140625" style="215" customWidth="1"/>
    <col min="3849" max="3849" width="13.140625" style="215" customWidth="1"/>
    <col min="3850" max="3850" width="7.7109375" style="215" customWidth="1"/>
    <col min="3851" max="3851" width="8.28515625" style="215" customWidth="1"/>
    <col min="3852" max="3852" width="13.140625" style="215" customWidth="1"/>
    <col min="3853" max="3853" width="12.28515625" style="215" customWidth="1"/>
    <col min="3854" max="3854" width="12.140625" style="215" customWidth="1"/>
    <col min="3855" max="3857" width="9.140625" style="215" customWidth="1"/>
    <col min="3858" max="3858" width="10.140625" style="215" bestFit="1" customWidth="1"/>
    <col min="3859" max="4096" width="9.140625" style="215" customWidth="1"/>
    <col min="4097" max="4097" width="4.7109375" style="215"/>
    <col min="4098" max="4098" width="5.28515625" style="215" customWidth="1"/>
    <col min="4099" max="4099" width="27.140625" style="215" customWidth="1"/>
    <col min="4100" max="4100" width="7.28515625" style="215" customWidth="1"/>
    <col min="4101" max="4101" width="13.7109375" style="215" customWidth="1"/>
    <col min="4102" max="4102" width="6.5703125" style="215" customWidth="1"/>
    <col min="4103" max="4103" width="12.85546875" style="215" customWidth="1"/>
    <col min="4104" max="4104" width="7.140625" style="215" customWidth="1"/>
    <col min="4105" max="4105" width="13.140625" style="215" customWidth="1"/>
    <col min="4106" max="4106" width="7.7109375" style="215" customWidth="1"/>
    <col min="4107" max="4107" width="8.28515625" style="215" customWidth="1"/>
    <col min="4108" max="4108" width="13.140625" style="215" customWidth="1"/>
    <col min="4109" max="4109" width="12.28515625" style="215" customWidth="1"/>
    <col min="4110" max="4110" width="12.140625" style="215" customWidth="1"/>
    <col min="4111" max="4113" width="9.140625" style="215" customWidth="1"/>
    <col min="4114" max="4114" width="10.140625" style="215" bestFit="1" customWidth="1"/>
    <col min="4115" max="4352" width="9.140625" style="215" customWidth="1"/>
    <col min="4353" max="4353" width="4.7109375" style="215"/>
    <col min="4354" max="4354" width="5.28515625" style="215" customWidth="1"/>
    <col min="4355" max="4355" width="27.140625" style="215" customWidth="1"/>
    <col min="4356" max="4356" width="7.28515625" style="215" customWidth="1"/>
    <col min="4357" max="4357" width="13.7109375" style="215" customWidth="1"/>
    <col min="4358" max="4358" width="6.5703125" style="215" customWidth="1"/>
    <col min="4359" max="4359" width="12.85546875" style="215" customWidth="1"/>
    <col min="4360" max="4360" width="7.140625" style="215" customWidth="1"/>
    <col min="4361" max="4361" width="13.140625" style="215" customWidth="1"/>
    <col min="4362" max="4362" width="7.7109375" style="215" customWidth="1"/>
    <col min="4363" max="4363" width="8.28515625" style="215" customWidth="1"/>
    <col min="4364" max="4364" width="13.140625" style="215" customWidth="1"/>
    <col min="4365" max="4365" width="12.28515625" style="215" customWidth="1"/>
    <col min="4366" max="4366" width="12.140625" style="215" customWidth="1"/>
    <col min="4367" max="4369" width="9.140625" style="215" customWidth="1"/>
    <col min="4370" max="4370" width="10.140625" style="215" bestFit="1" customWidth="1"/>
    <col min="4371" max="4608" width="9.140625" style="215" customWidth="1"/>
    <col min="4609" max="4609" width="4.7109375" style="215"/>
    <col min="4610" max="4610" width="5.28515625" style="215" customWidth="1"/>
    <col min="4611" max="4611" width="27.140625" style="215" customWidth="1"/>
    <col min="4612" max="4612" width="7.28515625" style="215" customWidth="1"/>
    <col min="4613" max="4613" width="13.7109375" style="215" customWidth="1"/>
    <col min="4614" max="4614" width="6.5703125" style="215" customWidth="1"/>
    <col min="4615" max="4615" width="12.85546875" style="215" customWidth="1"/>
    <col min="4616" max="4616" width="7.140625" style="215" customWidth="1"/>
    <col min="4617" max="4617" width="13.140625" style="215" customWidth="1"/>
    <col min="4618" max="4618" width="7.7109375" style="215" customWidth="1"/>
    <col min="4619" max="4619" width="8.28515625" style="215" customWidth="1"/>
    <col min="4620" max="4620" width="13.140625" style="215" customWidth="1"/>
    <col min="4621" max="4621" width="12.28515625" style="215" customWidth="1"/>
    <col min="4622" max="4622" width="12.140625" style="215" customWidth="1"/>
    <col min="4623" max="4625" width="9.140625" style="215" customWidth="1"/>
    <col min="4626" max="4626" width="10.140625" style="215" bestFit="1" customWidth="1"/>
    <col min="4627" max="4864" width="9.140625" style="215" customWidth="1"/>
    <col min="4865" max="4865" width="4.7109375" style="215"/>
    <col min="4866" max="4866" width="5.28515625" style="215" customWidth="1"/>
    <col min="4867" max="4867" width="27.140625" style="215" customWidth="1"/>
    <col min="4868" max="4868" width="7.28515625" style="215" customWidth="1"/>
    <col min="4869" max="4869" width="13.7109375" style="215" customWidth="1"/>
    <col min="4870" max="4870" width="6.5703125" style="215" customWidth="1"/>
    <col min="4871" max="4871" width="12.85546875" style="215" customWidth="1"/>
    <col min="4872" max="4872" width="7.140625" style="215" customWidth="1"/>
    <col min="4873" max="4873" width="13.140625" style="215" customWidth="1"/>
    <col min="4874" max="4874" width="7.7109375" style="215" customWidth="1"/>
    <col min="4875" max="4875" width="8.28515625" style="215" customWidth="1"/>
    <col min="4876" max="4876" width="13.140625" style="215" customWidth="1"/>
    <col min="4877" max="4877" width="12.28515625" style="215" customWidth="1"/>
    <col min="4878" max="4878" width="12.140625" style="215" customWidth="1"/>
    <col min="4879" max="4881" width="9.140625" style="215" customWidth="1"/>
    <col min="4882" max="4882" width="10.140625" style="215" bestFit="1" customWidth="1"/>
    <col min="4883" max="5120" width="9.140625" style="215" customWidth="1"/>
    <col min="5121" max="5121" width="4.7109375" style="215"/>
    <col min="5122" max="5122" width="5.28515625" style="215" customWidth="1"/>
    <col min="5123" max="5123" width="27.140625" style="215" customWidth="1"/>
    <col min="5124" max="5124" width="7.28515625" style="215" customWidth="1"/>
    <col min="5125" max="5125" width="13.7109375" style="215" customWidth="1"/>
    <col min="5126" max="5126" width="6.5703125" style="215" customWidth="1"/>
    <col min="5127" max="5127" width="12.85546875" style="215" customWidth="1"/>
    <col min="5128" max="5128" width="7.140625" style="215" customWidth="1"/>
    <col min="5129" max="5129" width="13.140625" style="215" customWidth="1"/>
    <col min="5130" max="5130" width="7.7109375" style="215" customWidth="1"/>
    <col min="5131" max="5131" width="8.28515625" style="215" customWidth="1"/>
    <col min="5132" max="5132" width="13.140625" style="215" customWidth="1"/>
    <col min="5133" max="5133" width="12.28515625" style="215" customWidth="1"/>
    <col min="5134" max="5134" width="12.140625" style="215" customWidth="1"/>
    <col min="5135" max="5137" width="9.140625" style="215" customWidth="1"/>
    <col min="5138" max="5138" width="10.140625" style="215" bestFit="1" customWidth="1"/>
    <col min="5139" max="5376" width="9.140625" style="215" customWidth="1"/>
    <col min="5377" max="5377" width="4.7109375" style="215"/>
    <col min="5378" max="5378" width="5.28515625" style="215" customWidth="1"/>
    <col min="5379" max="5379" width="27.140625" style="215" customWidth="1"/>
    <col min="5380" max="5380" width="7.28515625" style="215" customWidth="1"/>
    <col min="5381" max="5381" width="13.7109375" style="215" customWidth="1"/>
    <col min="5382" max="5382" width="6.5703125" style="215" customWidth="1"/>
    <col min="5383" max="5383" width="12.85546875" style="215" customWidth="1"/>
    <col min="5384" max="5384" width="7.140625" style="215" customWidth="1"/>
    <col min="5385" max="5385" width="13.140625" style="215" customWidth="1"/>
    <col min="5386" max="5386" width="7.7109375" style="215" customWidth="1"/>
    <col min="5387" max="5387" width="8.28515625" style="215" customWidth="1"/>
    <col min="5388" max="5388" width="13.140625" style="215" customWidth="1"/>
    <col min="5389" max="5389" width="12.28515625" style="215" customWidth="1"/>
    <col min="5390" max="5390" width="12.140625" style="215" customWidth="1"/>
    <col min="5391" max="5393" width="9.140625" style="215" customWidth="1"/>
    <col min="5394" max="5394" width="10.140625" style="215" bestFit="1" customWidth="1"/>
    <col min="5395" max="5632" width="9.140625" style="215" customWidth="1"/>
    <col min="5633" max="5633" width="4.7109375" style="215"/>
    <col min="5634" max="5634" width="5.28515625" style="215" customWidth="1"/>
    <col min="5635" max="5635" width="27.140625" style="215" customWidth="1"/>
    <col min="5636" max="5636" width="7.28515625" style="215" customWidth="1"/>
    <col min="5637" max="5637" width="13.7109375" style="215" customWidth="1"/>
    <col min="5638" max="5638" width="6.5703125" style="215" customWidth="1"/>
    <col min="5639" max="5639" width="12.85546875" style="215" customWidth="1"/>
    <col min="5640" max="5640" width="7.140625" style="215" customWidth="1"/>
    <col min="5641" max="5641" width="13.140625" style="215" customWidth="1"/>
    <col min="5642" max="5642" width="7.7109375" style="215" customWidth="1"/>
    <col min="5643" max="5643" width="8.28515625" style="215" customWidth="1"/>
    <col min="5644" max="5644" width="13.140625" style="215" customWidth="1"/>
    <col min="5645" max="5645" width="12.28515625" style="215" customWidth="1"/>
    <col min="5646" max="5646" width="12.140625" style="215" customWidth="1"/>
    <col min="5647" max="5649" width="9.140625" style="215" customWidth="1"/>
    <col min="5650" max="5650" width="10.140625" style="215" bestFit="1" customWidth="1"/>
    <col min="5651" max="5888" width="9.140625" style="215" customWidth="1"/>
    <col min="5889" max="5889" width="4.7109375" style="215"/>
    <col min="5890" max="5890" width="5.28515625" style="215" customWidth="1"/>
    <col min="5891" max="5891" width="27.140625" style="215" customWidth="1"/>
    <col min="5892" max="5892" width="7.28515625" style="215" customWidth="1"/>
    <col min="5893" max="5893" width="13.7109375" style="215" customWidth="1"/>
    <col min="5894" max="5894" width="6.5703125" style="215" customWidth="1"/>
    <col min="5895" max="5895" width="12.85546875" style="215" customWidth="1"/>
    <col min="5896" max="5896" width="7.140625" style="215" customWidth="1"/>
    <col min="5897" max="5897" width="13.140625" style="215" customWidth="1"/>
    <col min="5898" max="5898" width="7.7109375" style="215" customWidth="1"/>
    <col min="5899" max="5899" width="8.28515625" style="215" customWidth="1"/>
    <col min="5900" max="5900" width="13.140625" style="215" customWidth="1"/>
    <col min="5901" max="5901" width="12.28515625" style="215" customWidth="1"/>
    <col min="5902" max="5902" width="12.140625" style="215" customWidth="1"/>
    <col min="5903" max="5905" width="9.140625" style="215" customWidth="1"/>
    <col min="5906" max="5906" width="10.140625" style="215" bestFit="1" customWidth="1"/>
    <col min="5907" max="6144" width="9.140625" style="215" customWidth="1"/>
    <col min="6145" max="6145" width="4.7109375" style="215"/>
    <col min="6146" max="6146" width="5.28515625" style="215" customWidth="1"/>
    <col min="6147" max="6147" width="27.140625" style="215" customWidth="1"/>
    <col min="6148" max="6148" width="7.28515625" style="215" customWidth="1"/>
    <col min="6149" max="6149" width="13.7109375" style="215" customWidth="1"/>
    <col min="6150" max="6150" width="6.5703125" style="215" customWidth="1"/>
    <col min="6151" max="6151" width="12.85546875" style="215" customWidth="1"/>
    <col min="6152" max="6152" width="7.140625" style="215" customWidth="1"/>
    <col min="6153" max="6153" width="13.140625" style="215" customWidth="1"/>
    <col min="6154" max="6154" width="7.7109375" style="215" customWidth="1"/>
    <col min="6155" max="6155" width="8.28515625" style="215" customWidth="1"/>
    <col min="6156" max="6156" width="13.140625" style="215" customWidth="1"/>
    <col min="6157" max="6157" width="12.28515625" style="215" customWidth="1"/>
    <col min="6158" max="6158" width="12.140625" style="215" customWidth="1"/>
    <col min="6159" max="6161" width="9.140625" style="215" customWidth="1"/>
    <col min="6162" max="6162" width="10.140625" style="215" bestFit="1" customWidth="1"/>
    <col min="6163" max="6400" width="9.140625" style="215" customWidth="1"/>
    <col min="6401" max="6401" width="4.7109375" style="215"/>
    <col min="6402" max="6402" width="5.28515625" style="215" customWidth="1"/>
    <col min="6403" max="6403" width="27.140625" style="215" customWidth="1"/>
    <col min="6404" max="6404" width="7.28515625" style="215" customWidth="1"/>
    <col min="6405" max="6405" width="13.7109375" style="215" customWidth="1"/>
    <col min="6406" max="6406" width="6.5703125" style="215" customWidth="1"/>
    <col min="6407" max="6407" width="12.85546875" style="215" customWidth="1"/>
    <col min="6408" max="6408" width="7.140625" style="215" customWidth="1"/>
    <col min="6409" max="6409" width="13.140625" style="215" customWidth="1"/>
    <col min="6410" max="6410" width="7.7109375" style="215" customWidth="1"/>
    <col min="6411" max="6411" width="8.28515625" style="215" customWidth="1"/>
    <col min="6412" max="6412" width="13.140625" style="215" customWidth="1"/>
    <col min="6413" max="6413" width="12.28515625" style="215" customWidth="1"/>
    <col min="6414" max="6414" width="12.140625" style="215" customWidth="1"/>
    <col min="6415" max="6417" width="9.140625" style="215" customWidth="1"/>
    <col min="6418" max="6418" width="10.140625" style="215" bestFit="1" customWidth="1"/>
    <col min="6419" max="6656" width="9.140625" style="215" customWidth="1"/>
    <col min="6657" max="6657" width="4.7109375" style="215"/>
    <col min="6658" max="6658" width="5.28515625" style="215" customWidth="1"/>
    <col min="6659" max="6659" width="27.140625" style="215" customWidth="1"/>
    <col min="6660" max="6660" width="7.28515625" style="215" customWidth="1"/>
    <col min="6661" max="6661" width="13.7109375" style="215" customWidth="1"/>
    <col min="6662" max="6662" width="6.5703125" style="215" customWidth="1"/>
    <col min="6663" max="6663" width="12.85546875" style="215" customWidth="1"/>
    <col min="6664" max="6664" width="7.140625" style="215" customWidth="1"/>
    <col min="6665" max="6665" width="13.140625" style="215" customWidth="1"/>
    <col min="6666" max="6666" width="7.7109375" style="215" customWidth="1"/>
    <col min="6667" max="6667" width="8.28515625" style="215" customWidth="1"/>
    <col min="6668" max="6668" width="13.140625" style="215" customWidth="1"/>
    <col min="6669" max="6669" width="12.28515625" style="215" customWidth="1"/>
    <col min="6670" max="6670" width="12.140625" style="215" customWidth="1"/>
    <col min="6671" max="6673" width="9.140625" style="215" customWidth="1"/>
    <col min="6674" max="6674" width="10.140625" style="215" bestFit="1" customWidth="1"/>
    <col min="6675" max="6912" width="9.140625" style="215" customWidth="1"/>
    <col min="6913" max="6913" width="4.7109375" style="215"/>
    <col min="6914" max="6914" width="5.28515625" style="215" customWidth="1"/>
    <col min="6915" max="6915" width="27.140625" style="215" customWidth="1"/>
    <col min="6916" max="6916" width="7.28515625" style="215" customWidth="1"/>
    <col min="6917" max="6917" width="13.7109375" style="215" customWidth="1"/>
    <col min="6918" max="6918" width="6.5703125" style="215" customWidth="1"/>
    <col min="6919" max="6919" width="12.85546875" style="215" customWidth="1"/>
    <col min="6920" max="6920" width="7.140625" style="215" customWidth="1"/>
    <col min="6921" max="6921" width="13.140625" style="215" customWidth="1"/>
    <col min="6922" max="6922" width="7.7109375" style="215" customWidth="1"/>
    <col min="6923" max="6923" width="8.28515625" style="215" customWidth="1"/>
    <col min="6924" max="6924" width="13.140625" style="215" customWidth="1"/>
    <col min="6925" max="6925" width="12.28515625" style="215" customWidth="1"/>
    <col min="6926" max="6926" width="12.140625" style="215" customWidth="1"/>
    <col min="6927" max="6929" width="9.140625" style="215" customWidth="1"/>
    <col min="6930" max="6930" width="10.140625" style="215" bestFit="1" customWidth="1"/>
    <col min="6931" max="7168" width="9.140625" style="215" customWidth="1"/>
    <col min="7169" max="7169" width="4.7109375" style="215"/>
    <col min="7170" max="7170" width="5.28515625" style="215" customWidth="1"/>
    <col min="7171" max="7171" width="27.140625" style="215" customWidth="1"/>
    <col min="7172" max="7172" width="7.28515625" style="215" customWidth="1"/>
    <col min="7173" max="7173" width="13.7109375" style="215" customWidth="1"/>
    <col min="7174" max="7174" width="6.5703125" style="215" customWidth="1"/>
    <col min="7175" max="7175" width="12.85546875" style="215" customWidth="1"/>
    <col min="7176" max="7176" width="7.140625" style="215" customWidth="1"/>
    <col min="7177" max="7177" width="13.140625" style="215" customWidth="1"/>
    <col min="7178" max="7178" width="7.7109375" style="215" customWidth="1"/>
    <col min="7179" max="7179" width="8.28515625" style="215" customWidth="1"/>
    <col min="7180" max="7180" width="13.140625" style="215" customWidth="1"/>
    <col min="7181" max="7181" width="12.28515625" style="215" customWidth="1"/>
    <col min="7182" max="7182" width="12.140625" style="215" customWidth="1"/>
    <col min="7183" max="7185" width="9.140625" style="215" customWidth="1"/>
    <col min="7186" max="7186" width="10.140625" style="215" bestFit="1" customWidth="1"/>
    <col min="7187" max="7424" width="9.140625" style="215" customWidth="1"/>
    <col min="7425" max="7425" width="4.7109375" style="215"/>
    <col min="7426" max="7426" width="5.28515625" style="215" customWidth="1"/>
    <col min="7427" max="7427" width="27.140625" style="215" customWidth="1"/>
    <col min="7428" max="7428" width="7.28515625" style="215" customWidth="1"/>
    <col min="7429" max="7429" width="13.7109375" style="215" customWidth="1"/>
    <col min="7430" max="7430" width="6.5703125" style="215" customWidth="1"/>
    <col min="7431" max="7431" width="12.85546875" style="215" customWidth="1"/>
    <col min="7432" max="7432" width="7.140625" style="215" customWidth="1"/>
    <col min="7433" max="7433" width="13.140625" style="215" customWidth="1"/>
    <col min="7434" max="7434" width="7.7109375" style="215" customWidth="1"/>
    <col min="7435" max="7435" width="8.28515625" style="215" customWidth="1"/>
    <col min="7436" max="7436" width="13.140625" style="215" customWidth="1"/>
    <col min="7437" max="7437" width="12.28515625" style="215" customWidth="1"/>
    <col min="7438" max="7438" width="12.140625" style="215" customWidth="1"/>
    <col min="7439" max="7441" width="9.140625" style="215" customWidth="1"/>
    <col min="7442" max="7442" width="10.140625" style="215" bestFit="1" customWidth="1"/>
    <col min="7443" max="7680" width="9.140625" style="215" customWidth="1"/>
    <col min="7681" max="7681" width="4.7109375" style="215"/>
    <col min="7682" max="7682" width="5.28515625" style="215" customWidth="1"/>
    <col min="7683" max="7683" width="27.140625" style="215" customWidth="1"/>
    <col min="7684" max="7684" width="7.28515625" style="215" customWidth="1"/>
    <col min="7685" max="7685" width="13.7109375" style="215" customWidth="1"/>
    <col min="7686" max="7686" width="6.5703125" style="215" customWidth="1"/>
    <col min="7687" max="7687" width="12.85546875" style="215" customWidth="1"/>
    <col min="7688" max="7688" width="7.140625" style="215" customWidth="1"/>
    <col min="7689" max="7689" width="13.140625" style="215" customWidth="1"/>
    <col min="7690" max="7690" width="7.7109375" style="215" customWidth="1"/>
    <col min="7691" max="7691" width="8.28515625" style="215" customWidth="1"/>
    <col min="7692" max="7692" width="13.140625" style="215" customWidth="1"/>
    <col min="7693" max="7693" width="12.28515625" style="215" customWidth="1"/>
    <col min="7694" max="7694" width="12.140625" style="215" customWidth="1"/>
    <col min="7695" max="7697" width="9.140625" style="215" customWidth="1"/>
    <col min="7698" max="7698" width="10.140625" style="215" bestFit="1" customWidth="1"/>
    <col min="7699" max="7936" width="9.140625" style="215" customWidth="1"/>
    <col min="7937" max="7937" width="4.7109375" style="215"/>
    <col min="7938" max="7938" width="5.28515625" style="215" customWidth="1"/>
    <col min="7939" max="7939" width="27.140625" style="215" customWidth="1"/>
    <col min="7940" max="7940" width="7.28515625" style="215" customWidth="1"/>
    <col min="7941" max="7941" width="13.7109375" style="215" customWidth="1"/>
    <col min="7942" max="7942" width="6.5703125" style="215" customWidth="1"/>
    <col min="7943" max="7943" width="12.85546875" style="215" customWidth="1"/>
    <col min="7944" max="7944" width="7.140625" style="215" customWidth="1"/>
    <col min="7945" max="7945" width="13.140625" style="215" customWidth="1"/>
    <col min="7946" max="7946" width="7.7109375" style="215" customWidth="1"/>
    <col min="7947" max="7947" width="8.28515625" style="215" customWidth="1"/>
    <col min="7948" max="7948" width="13.140625" style="215" customWidth="1"/>
    <col min="7949" max="7949" width="12.28515625" style="215" customWidth="1"/>
    <col min="7950" max="7950" width="12.140625" style="215" customWidth="1"/>
    <col min="7951" max="7953" width="9.140625" style="215" customWidth="1"/>
    <col min="7954" max="7954" width="10.140625" style="215" bestFit="1" customWidth="1"/>
    <col min="7955" max="8192" width="9.140625" style="215" customWidth="1"/>
    <col min="8193" max="8193" width="4.7109375" style="215"/>
    <col min="8194" max="8194" width="5.28515625" style="215" customWidth="1"/>
    <col min="8195" max="8195" width="27.140625" style="215" customWidth="1"/>
    <col min="8196" max="8196" width="7.28515625" style="215" customWidth="1"/>
    <col min="8197" max="8197" width="13.7109375" style="215" customWidth="1"/>
    <col min="8198" max="8198" width="6.5703125" style="215" customWidth="1"/>
    <col min="8199" max="8199" width="12.85546875" style="215" customWidth="1"/>
    <col min="8200" max="8200" width="7.140625" style="215" customWidth="1"/>
    <col min="8201" max="8201" width="13.140625" style="215" customWidth="1"/>
    <col min="8202" max="8202" width="7.7109375" style="215" customWidth="1"/>
    <col min="8203" max="8203" width="8.28515625" style="215" customWidth="1"/>
    <col min="8204" max="8204" width="13.140625" style="215" customWidth="1"/>
    <col min="8205" max="8205" width="12.28515625" style="215" customWidth="1"/>
    <col min="8206" max="8206" width="12.140625" style="215" customWidth="1"/>
    <col min="8207" max="8209" width="9.140625" style="215" customWidth="1"/>
    <col min="8210" max="8210" width="10.140625" style="215" bestFit="1" customWidth="1"/>
    <col min="8211" max="8448" width="9.140625" style="215" customWidth="1"/>
    <col min="8449" max="8449" width="4.7109375" style="215"/>
    <col min="8450" max="8450" width="5.28515625" style="215" customWidth="1"/>
    <col min="8451" max="8451" width="27.140625" style="215" customWidth="1"/>
    <col min="8452" max="8452" width="7.28515625" style="215" customWidth="1"/>
    <col min="8453" max="8453" width="13.7109375" style="215" customWidth="1"/>
    <col min="8454" max="8454" width="6.5703125" style="215" customWidth="1"/>
    <col min="8455" max="8455" width="12.85546875" style="215" customWidth="1"/>
    <col min="8456" max="8456" width="7.140625" style="215" customWidth="1"/>
    <col min="8457" max="8457" width="13.140625" style="215" customWidth="1"/>
    <col min="8458" max="8458" width="7.7109375" style="215" customWidth="1"/>
    <col min="8459" max="8459" width="8.28515625" style="215" customWidth="1"/>
    <col min="8460" max="8460" width="13.140625" style="215" customWidth="1"/>
    <col min="8461" max="8461" width="12.28515625" style="215" customWidth="1"/>
    <col min="8462" max="8462" width="12.140625" style="215" customWidth="1"/>
    <col min="8463" max="8465" width="9.140625" style="215" customWidth="1"/>
    <col min="8466" max="8466" width="10.140625" style="215" bestFit="1" customWidth="1"/>
    <col min="8467" max="8704" width="9.140625" style="215" customWidth="1"/>
    <col min="8705" max="8705" width="4.7109375" style="215"/>
    <col min="8706" max="8706" width="5.28515625" style="215" customWidth="1"/>
    <col min="8707" max="8707" width="27.140625" style="215" customWidth="1"/>
    <col min="8708" max="8708" width="7.28515625" style="215" customWidth="1"/>
    <col min="8709" max="8709" width="13.7109375" style="215" customWidth="1"/>
    <col min="8710" max="8710" width="6.5703125" style="215" customWidth="1"/>
    <col min="8711" max="8711" width="12.85546875" style="215" customWidth="1"/>
    <col min="8712" max="8712" width="7.140625" style="215" customWidth="1"/>
    <col min="8713" max="8713" width="13.140625" style="215" customWidth="1"/>
    <col min="8714" max="8714" width="7.7109375" style="215" customWidth="1"/>
    <col min="8715" max="8715" width="8.28515625" style="215" customWidth="1"/>
    <col min="8716" max="8716" width="13.140625" style="215" customWidth="1"/>
    <col min="8717" max="8717" width="12.28515625" style="215" customWidth="1"/>
    <col min="8718" max="8718" width="12.140625" style="215" customWidth="1"/>
    <col min="8719" max="8721" width="9.140625" style="215" customWidth="1"/>
    <col min="8722" max="8722" width="10.140625" style="215" bestFit="1" customWidth="1"/>
    <col min="8723" max="8960" width="9.140625" style="215" customWidth="1"/>
    <col min="8961" max="8961" width="4.7109375" style="215"/>
    <col min="8962" max="8962" width="5.28515625" style="215" customWidth="1"/>
    <col min="8963" max="8963" width="27.140625" style="215" customWidth="1"/>
    <col min="8964" max="8964" width="7.28515625" style="215" customWidth="1"/>
    <col min="8965" max="8965" width="13.7109375" style="215" customWidth="1"/>
    <col min="8966" max="8966" width="6.5703125" style="215" customWidth="1"/>
    <col min="8967" max="8967" width="12.85546875" style="215" customWidth="1"/>
    <col min="8968" max="8968" width="7.140625" style="215" customWidth="1"/>
    <col min="8969" max="8969" width="13.140625" style="215" customWidth="1"/>
    <col min="8970" max="8970" width="7.7109375" style="215" customWidth="1"/>
    <col min="8971" max="8971" width="8.28515625" style="215" customWidth="1"/>
    <col min="8972" max="8972" width="13.140625" style="215" customWidth="1"/>
    <col min="8973" max="8973" width="12.28515625" style="215" customWidth="1"/>
    <col min="8974" max="8974" width="12.140625" style="215" customWidth="1"/>
    <col min="8975" max="8977" width="9.140625" style="215" customWidth="1"/>
    <col min="8978" max="8978" width="10.140625" style="215" bestFit="1" customWidth="1"/>
    <col min="8979" max="9216" width="9.140625" style="215" customWidth="1"/>
    <col min="9217" max="9217" width="4.7109375" style="215"/>
    <col min="9218" max="9218" width="5.28515625" style="215" customWidth="1"/>
    <col min="9219" max="9219" width="27.140625" style="215" customWidth="1"/>
    <col min="9220" max="9220" width="7.28515625" style="215" customWidth="1"/>
    <col min="9221" max="9221" width="13.7109375" style="215" customWidth="1"/>
    <col min="9222" max="9222" width="6.5703125" style="215" customWidth="1"/>
    <col min="9223" max="9223" width="12.85546875" style="215" customWidth="1"/>
    <col min="9224" max="9224" width="7.140625" style="215" customWidth="1"/>
    <col min="9225" max="9225" width="13.140625" style="215" customWidth="1"/>
    <col min="9226" max="9226" width="7.7109375" style="215" customWidth="1"/>
    <col min="9227" max="9227" width="8.28515625" style="215" customWidth="1"/>
    <col min="9228" max="9228" width="13.140625" style="215" customWidth="1"/>
    <col min="9229" max="9229" width="12.28515625" style="215" customWidth="1"/>
    <col min="9230" max="9230" width="12.140625" style="215" customWidth="1"/>
    <col min="9231" max="9233" width="9.140625" style="215" customWidth="1"/>
    <col min="9234" max="9234" width="10.140625" style="215" bestFit="1" customWidth="1"/>
    <col min="9235" max="9472" width="9.140625" style="215" customWidth="1"/>
    <col min="9473" max="9473" width="4.7109375" style="215"/>
    <col min="9474" max="9474" width="5.28515625" style="215" customWidth="1"/>
    <col min="9475" max="9475" width="27.140625" style="215" customWidth="1"/>
    <col min="9476" max="9476" width="7.28515625" style="215" customWidth="1"/>
    <col min="9477" max="9477" width="13.7109375" style="215" customWidth="1"/>
    <col min="9478" max="9478" width="6.5703125" style="215" customWidth="1"/>
    <col min="9479" max="9479" width="12.85546875" style="215" customWidth="1"/>
    <col min="9480" max="9480" width="7.140625" style="215" customWidth="1"/>
    <col min="9481" max="9481" width="13.140625" style="215" customWidth="1"/>
    <col min="9482" max="9482" width="7.7109375" style="215" customWidth="1"/>
    <col min="9483" max="9483" width="8.28515625" style="215" customWidth="1"/>
    <col min="9484" max="9484" width="13.140625" style="215" customWidth="1"/>
    <col min="9485" max="9485" width="12.28515625" style="215" customWidth="1"/>
    <col min="9486" max="9486" width="12.140625" style="215" customWidth="1"/>
    <col min="9487" max="9489" width="9.140625" style="215" customWidth="1"/>
    <col min="9490" max="9490" width="10.140625" style="215" bestFit="1" customWidth="1"/>
    <col min="9491" max="9728" width="9.140625" style="215" customWidth="1"/>
    <col min="9729" max="9729" width="4.7109375" style="215"/>
    <col min="9730" max="9730" width="5.28515625" style="215" customWidth="1"/>
    <col min="9731" max="9731" width="27.140625" style="215" customWidth="1"/>
    <col min="9732" max="9732" width="7.28515625" style="215" customWidth="1"/>
    <col min="9733" max="9733" width="13.7109375" style="215" customWidth="1"/>
    <col min="9734" max="9734" width="6.5703125" style="215" customWidth="1"/>
    <col min="9735" max="9735" width="12.85546875" style="215" customWidth="1"/>
    <col min="9736" max="9736" width="7.140625" style="215" customWidth="1"/>
    <col min="9737" max="9737" width="13.140625" style="215" customWidth="1"/>
    <col min="9738" max="9738" width="7.7109375" style="215" customWidth="1"/>
    <col min="9739" max="9739" width="8.28515625" style="215" customWidth="1"/>
    <col min="9740" max="9740" width="13.140625" style="215" customWidth="1"/>
    <col min="9741" max="9741" width="12.28515625" style="215" customWidth="1"/>
    <col min="9742" max="9742" width="12.140625" style="215" customWidth="1"/>
    <col min="9743" max="9745" width="9.140625" style="215" customWidth="1"/>
    <col min="9746" max="9746" width="10.140625" style="215" bestFit="1" customWidth="1"/>
    <col min="9747" max="9984" width="9.140625" style="215" customWidth="1"/>
    <col min="9985" max="9985" width="4.7109375" style="215"/>
    <col min="9986" max="9986" width="5.28515625" style="215" customWidth="1"/>
    <col min="9987" max="9987" width="27.140625" style="215" customWidth="1"/>
    <col min="9988" max="9988" width="7.28515625" style="215" customWidth="1"/>
    <col min="9989" max="9989" width="13.7109375" style="215" customWidth="1"/>
    <col min="9990" max="9990" width="6.5703125" style="215" customWidth="1"/>
    <col min="9991" max="9991" width="12.85546875" style="215" customWidth="1"/>
    <col min="9992" max="9992" width="7.140625" style="215" customWidth="1"/>
    <col min="9993" max="9993" width="13.140625" style="215" customWidth="1"/>
    <col min="9994" max="9994" width="7.7109375" style="215" customWidth="1"/>
    <col min="9995" max="9995" width="8.28515625" style="215" customWidth="1"/>
    <col min="9996" max="9996" width="13.140625" style="215" customWidth="1"/>
    <col min="9997" max="9997" width="12.28515625" style="215" customWidth="1"/>
    <col min="9998" max="9998" width="12.140625" style="215" customWidth="1"/>
    <col min="9999" max="10001" width="9.140625" style="215" customWidth="1"/>
    <col min="10002" max="10002" width="10.140625" style="215" bestFit="1" customWidth="1"/>
    <col min="10003" max="10240" width="9.140625" style="215" customWidth="1"/>
    <col min="10241" max="10241" width="4.7109375" style="215"/>
    <col min="10242" max="10242" width="5.28515625" style="215" customWidth="1"/>
    <col min="10243" max="10243" width="27.140625" style="215" customWidth="1"/>
    <col min="10244" max="10244" width="7.28515625" style="215" customWidth="1"/>
    <col min="10245" max="10245" width="13.7109375" style="215" customWidth="1"/>
    <col min="10246" max="10246" width="6.5703125" style="215" customWidth="1"/>
    <col min="10247" max="10247" width="12.85546875" style="215" customWidth="1"/>
    <col min="10248" max="10248" width="7.140625" style="215" customWidth="1"/>
    <col min="10249" max="10249" width="13.140625" style="215" customWidth="1"/>
    <col min="10250" max="10250" width="7.7109375" style="215" customWidth="1"/>
    <col min="10251" max="10251" width="8.28515625" style="215" customWidth="1"/>
    <col min="10252" max="10252" width="13.140625" style="215" customWidth="1"/>
    <col min="10253" max="10253" width="12.28515625" style="215" customWidth="1"/>
    <col min="10254" max="10254" width="12.140625" style="215" customWidth="1"/>
    <col min="10255" max="10257" width="9.140625" style="215" customWidth="1"/>
    <col min="10258" max="10258" width="10.140625" style="215" bestFit="1" customWidth="1"/>
    <col min="10259" max="10496" width="9.140625" style="215" customWidth="1"/>
    <col min="10497" max="10497" width="4.7109375" style="215"/>
    <col min="10498" max="10498" width="5.28515625" style="215" customWidth="1"/>
    <col min="10499" max="10499" width="27.140625" style="215" customWidth="1"/>
    <col min="10500" max="10500" width="7.28515625" style="215" customWidth="1"/>
    <col min="10501" max="10501" width="13.7109375" style="215" customWidth="1"/>
    <col min="10502" max="10502" width="6.5703125" style="215" customWidth="1"/>
    <col min="10503" max="10503" width="12.85546875" style="215" customWidth="1"/>
    <col min="10504" max="10504" width="7.140625" style="215" customWidth="1"/>
    <col min="10505" max="10505" width="13.140625" style="215" customWidth="1"/>
    <col min="10506" max="10506" width="7.7109375" style="215" customWidth="1"/>
    <col min="10507" max="10507" width="8.28515625" style="215" customWidth="1"/>
    <col min="10508" max="10508" width="13.140625" style="215" customWidth="1"/>
    <col min="10509" max="10509" width="12.28515625" style="215" customWidth="1"/>
    <col min="10510" max="10510" width="12.140625" style="215" customWidth="1"/>
    <col min="10511" max="10513" width="9.140625" style="215" customWidth="1"/>
    <col min="10514" max="10514" width="10.140625" style="215" bestFit="1" customWidth="1"/>
    <col min="10515" max="10752" width="9.140625" style="215" customWidth="1"/>
    <col min="10753" max="10753" width="4.7109375" style="215"/>
    <col min="10754" max="10754" width="5.28515625" style="215" customWidth="1"/>
    <col min="10755" max="10755" width="27.140625" style="215" customWidth="1"/>
    <col min="10756" max="10756" width="7.28515625" style="215" customWidth="1"/>
    <col min="10757" max="10757" width="13.7109375" style="215" customWidth="1"/>
    <col min="10758" max="10758" width="6.5703125" style="215" customWidth="1"/>
    <col min="10759" max="10759" width="12.85546875" style="215" customWidth="1"/>
    <col min="10760" max="10760" width="7.140625" style="215" customWidth="1"/>
    <col min="10761" max="10761" width="13.140625" style="215" customWidth="1"/>
    <col min="10762" max="10762" width="7.7109375" style="215" customWidth="1"/>
    <col min="10763" max="10763" width="8.28515625" style="215" customWidth="1"/>
    <col min="10764" max="10764" width="13.140625" style="215" customWidth="1"/>
    <col min="10765" max="10765" width="12.28515625" style="215" customWidth="1"/>
    <col min="10766" max="10766" width="12.140625" style="215" customWidth="1"/>
    <col min="10767" max="10769" width="9.140625" style="215" customWidth="1"/>
    <col min="10770" max="10770" width="10.140625" style="215" bestFit="1" customWidth="1"/>
    <col min="10771" max="11008" width="9.140625" style="215" customWidth="1"/>
    <col min="11009" max="11009" width="4.7109375" style="215"/>
    <col min="11010" max="11010" width="5.28515625" style="215" customWidth="1"/>
    <col min="11011" max="11011" width="27.140625" style="215" customWidth="1"/>
    <col min="11012" max="11012" width="7.28515625" style="215" customWidth="1"/>
    <col min="11013" max="11013" width="13.7109375" style="215" customWidth="1"/>
    <col min="11014" max="11014" width="6.5703125" style="215" customWidth="1"/>
    <col min="11015" max="11015" width="12.85546875" style="215" customWidth="1"/>
    <col min="11016" max="11016" width="7.140625" style="215" customWidth="1"/>
    <col min="11017" max="11017" width="13.140625" style="215" customWidth="1"/>
    <col min="11018" max="11018" width="7.7109375" style="215" customWidth="1"/>
    <col min="11019" max="11019" width="8.28515625" style="215" customWidth="1"/>
    <col min="11020" max="11020" width="13.140625" style="215" customWidth="1"/>
    <col min="11021" max="11021" width="12.28515625" style="215" customWidth="1"/>
    <col min="11022" max="11022" width="12.140625" style="215" customWidth="1"/>
    <col min="11023" max="11025" width="9.140625" style="215" customWidth="1"/>
    <col min="11026" max="11026" width="10.140625" style="215" bestFit="1" customWidth="1"/>
    <col min="11027" max="11264" width="9.140625" style="215" customWidth="1"/>
    <col min="11265" max="11265" width="4.7109375" style="215"/>
    <col min="11266" max="11266" width="5.28515625" style="215" customWidth="1"/>
    <col min="11267" max="11267" width="27.140625" style="215" customWidth="1"/>
    <col min="11268" max="11268" width="7.28515625" style="215" customWidth="1"/>
    <col min="11269" max="11269" width="13.7109375" style="215" customWidth="1"/>
    <col min="11270" max="11270" width="6.5703125" style="215" customWidth="1"/>
    <col min="11271" max="11271" width="12.85546875" style="215" customWidth="1"/>
    <col min="11272" max="11272" width="7.140625" style="215" customWidth="1"/>
    <col min="11273" max="11273" width="13.140625" style="215" customWidth="1"/>
    <col min="11274" max="11274" width="7.7109375" style="215" customWidth="1"/>
    <col min="11275" max="11275" width="8.28515625" style="215" customWidth="1"/>
    <col min="11276" max="11276" width="13.140625" style="215" customWidth="1"/>
    <col min="11277" max="11277" width="12.28515625" style="215" customWidth="1"/>
    <col min="11278" max="11278" width="12.140625" style="215" customWidth="1"/>
    <col min="11279" max="11281" width="9.140625" style="215" customWidth="1"/>
    <col min="11282" max="11282" width="10.140625" style="215" bestFit="1" customWidth="1"/>
    <col min="11283" max="11520" width="9.140625" style="215" customWidth="1"/>
    <col min="11521" max="11521" width="4.7109375" style="215"/>
    <col min="11522" max="11522" width="5.28515625" style="215" customWidth="1"/>
    <col min="11523" max="11523" width="27.140625" style="215" customWidth="1"/>
    <col min="11524" max="11524" width="7.28515625" style="215" customWidth="1"/>
    <col min="11525" max="11525" width="13.7109375" style="215" customWidth="1"/>
    <col min="11526" max="11526" width="6.5703125" style="215" customWidth="1"/>
    <col min="11527" max="11527" width="12.85546875" style="215" customWidth="1"/>
    <col min="11528" max="11528" width="7.140625" style="215" customWidth="1"/>
    <col min="11529" max="11529" width="13.140625" style="215" customWidth="1"/>
    <col min="11530" max="11530" width="7.7109375" style="215" customWidth="1"/>
    <col min="11531" max="11531" width="8.28515625" style="215" customWidth="1"/>
    <col min="11532" max="11532" width="13.140625" style="215" customWidth="1"/>
    <col min="11533" max="11533" width="12.28515625" style="215" customWidth="1"/>
    <col min="11534" max="11534" width="12.140625" style="215" customWidth="1"/>
    <col min="11535" max="11537" width="9.140625" style="215" customWidth="1"/>
    <col min="11538" max="11538" width="10.140625" style="215" bestFit="1" customWidth="1"/>
    <col min="11539" max="11776" width="9.140625" style="215" customWidth="1"/>
    <col min="11777" max="11777" width="4.7109375" style="215"/>
    <col min="11778" max="11778" width="5.28515625" style="215" customWidth="1"/>
    <col min="11779" max="11779" width="27.140625" style="215" customWidth="1"/>
    <col min="11780" max="11780" width="7.28515625" style="215" customWidth="1"/>
    <col min="11781" max="11781" width="13.7109375" style="215" customWidth="1"/>
    <col min="11782" max="11782" width="6.5703125" style="215" customWidth="1"/>
    <col min="11783" max="11783" width="12.85546875" style="215" customWidth="1"/>
    <col min="11784" max="11784" width="7.140625" style="215" customWidth="1"/>
    <col min="11785" max="11785" width="13.140625" style="215" customWidth="1"/>
    <col min="11786" max="11786" width="7.7109375" style="215" customWidth="1"/>
    <col min="11787" max="11787" width="8.28515625" style="215" customWidth="1"/>
    <col min="11788" max="11788" width="13.140625" style="215" customWidth="1"/>
    <col min="11789" max="11789" width="12.28515625" style="215" customWidth="1"/>
    <col min="11790" max="11790" width="12.140625" style="215" customWidth="1"/>
    <col min="11791" max="11793" width="9.140625" style="215" customWidth="1"/>
    <col min="11794" max="11794" width="10.140625" style="215" bestFit="1" customWidth="1"/>
    <col min="11795" max="12032" width="9.140625" style="215" customWidth="1"/>
    <col min="12033" max="12033" width="4.7109375" style="215"/>
    <col min="12034" max="12034" width="5.28515625" style="215" customWidth="1"/>
    <col min="12035" max="12035" width="27.140625" style="215" customWidth="1"/>
    <col min="12036" max="12036" width="7.28515625" style="215" customWidth="1"/>
    <col min="12037" max="12037" width="13.7109375" style="215" customWidth="1"/>
    <col min="12038" max="12038" width="6.5703125" style="215" customWidth="1"/>
    <col min="12039" max="12039" width="12.85546875" style="215" customWidth="1"/>
    <col min="12040" max="12040" width="7.140625" style="215" customWidth="1"/>
    <col min="12041" max="12041" width="13.140625" style="215" customWidth="1"/>
    <col min="12042" max="12042" width="7.7109375" style="215" customWidth="1"/>
    <col min="12043" max="12043" width="8.28515625" style="215" customWidth="1"/>
    <col min="12044" max="12044" width="13.140625" style="215" customWidth="1"/>
    <col min="12045" max="12045" width="12.28515625" style="215" customWidth="1"/>
    <col min="12046" max="12046" width="12.140625" style="215" customWidth="1"/>
    <col min="12047" max="12049" width="9.140625" style="215" customWidth="1"/>
    <col min="12050" max="12050" width="10.140625" style="215" bestFit="1" customWidth="1"/>
    <col min="12051" max="12288" width="9.140625" style="215" customWidth="1"/>
    <col min="12289" max="12289" width="4.7109375" style="215"/>
    <col min="12290" max="12290" width="5.28515625" style="215" customWidth="1"/>
    <col min="12291" max="12291" width="27.140625" style="215" customWidth="1"/>
    <col min="12292" max="12292" width="7.28515625" style="215" customWidth="1"/>
    <col min="12293" max="12293" width="13.7109375" style="215" customWidth="1"/>
    <col min="12294" max="12294" width="6.5703125" style="215" customWidth="1"/>
    <col min="12295" max="12295" width="12.85546875" style="215" customWidth="1"/>
    <col min="12296" max="12296" width="7.140625" style="215" customWidth="1"/>
    <col min="12297" max="12297" width="13.140625" style="215" customWidth="1"/>
    <col min="12298" max="12298" width="7.7109375" style="215" customWidth="1"/>
    <col min="12299" max="12299" width="8.28515625" style="215" customWidth="1"/>
    <col min="12300" max="12300" width="13.140625" style="215" customWidth="1"/>
    <col min="12301" max="12301" width="12.28515625" style="215" customWidth="1"/>
    <col min="12302" max="12302" width="12.140625" style="215" customWidth="1"/>
    <col min="12303" max="12305" width="9.140625" style="215" customWidth="1"/>
    <col min="12306" max="12306" width="10.140625" style="215" bestFit="1" customWidth="1"/>
    <col min="12307" max="12544" width="9.140625" style="215" customWidth="1"/>
    <col min="12545" max="12545" width="4.7109375" style="215"/>
    <col min="12546" max="12546" width="5.28515625" style="215" customWidth="1"/>
    <col min="12547" max="12547" width="27.140625" style="215" customWidth="1"/>
    <col min="12548" max="12548" width="7.28515625" style="215" customWidth="1"/>
    <col min="12549" max="12549" width="13.7109375" style="215" customWidth="1"/>
    <col min="12550" max="12550" width="6.5703125" style="215" customWidth="1"/>
    <col min="12551" max="12551" width="12.85546875" style="215" customWidth="1"/>
    <col min="12552" max="12552" width="7.140625" style="215" customWidth="1"/>
    <col min="12553" max="12553" width="13.140625" style="215" customWidth="1"/>
    <col min="12554" max="12554" width="7.7109375" style="215" customWidth="1"/>
    <col min="12555" max="12555" width="8.28515625" style="215" customWidth="1"/>
    <col min="12556" max="12556" width="13.140625" style="215" customWidth="1"/>
    <col min="12557" max="12557" width="12.28515625" style="215" customWidth="1"/>
    <col min="12558" max="12558" width="12.140625" style="215" customWidth="1"/>
    <col min="12559" max="12561" width="9.140625" style="215" customWidth="1"/>
    <col min="12562" max="12562" width="10.140625" style="215" bestFit="1" customWidth="1"/>
    <col min="12563" max="12800" width="9.140625" style="215" customWidth="1"/>
    <col min="12801" max="12801" width="4.7109375" style="215"/>
    <col min="12802" max="12802" width="5.28515625" style="215" customWidth="1"/>
    <col min="12803" max="12803" width="27.140625" style="215" customWidth="1"/>
    <col min="12804" max="12804" width="7.28515625" style="215" customWidth="1"/>
    <col min="12805" max="12805" width="13.7109375" style="215" customWidth="1"/>
    <col min="12806" max="12806" width="6.5703125" style="215" customWidth="1"/>
    <col min="12807" max="12807" width="12.85546875" style="215" customWidth="1"/>
    <col min="12808" max="12808" width="7.140625" style="215" customWidth="1"/>
    <col min="12809" max="12809" width="13.140625" style="215" customWidth="1"/>
    <col min="12810" max="12810" width="7.7109375" style="215" customWidth="1"/>
    <col min="12811" max="12811" width="8.28515625" style="215" customWidth="1"/>
    <col min="12812" max="12812" width="13.140625" style="215" customWidth="1"/>
    <col min="12813" max="12813" width="12.28515625" style="215" customWidth="1"/>
    <col min="12814" max="12814" width="12.140625" style="215" customWidth="1"/>
    <col min="12815" max="12817" width="9.140625" style="215" customWidth="1"/>
    <col min="12818" max="12818" width="10.140625" style="215" bestFit="1" customWidth="1"/>
    <col min="12819" max="13056" width="9.140625" style="215" customWidth="1"/>
    <col min="13057" max="13057" width="4.7109375" style="215"/>
    <col min="13058" max="13058" width="5.28515625" style="215" customWidth="1"/>
    <col min="13059" max="13059" width="27.140625" style="215" customWidth="1"/>
    <col min="13060" max="13060" width="7.28515625" style="215" customWidth="1"/>
    <col min="13061" max="13061" width="13.7109375" style="215" customWidth="1"/>
    <col min="13062" max="13062" width="6.5703125" style="215" customWidth="1"/>
    <col min="13063" max="13063" width="12.85546875" style="215" customWidth="1"/>
    <col min="13064" max="13064" width="7.140625" style="215" customWidth="1"/>
    <col min="13065" max="13065" width="13.140625" style="215" customWidth="1"/>
    <col min="13066" max="13066" width="7.7109375" style="215" customWidth="1"/>
    <col min="13067" max="13067" width="8.28515625" style="215" customWidth="1"/>
    <col min="13068" max="13068" width="13.140625" style="215" customWidth="1"/>
    <col min="13069" max="13069" width="12.28515625" style="215" customWidth="1"/>
    <col min="13070" max="13070" width="12.140625" style="215" customWidth="1"/>
    <col min="13071" max="13073" width="9.140625" style="215" customWidth="1"/>
    <col min="13074" max="13074" width="10.140625" style="215" bestFit="1" customWidth="1"/>
    <col min="13075" max="13312" width="9.140625" style="215" customWidth="1"/>
    <col min="13313" max="13313" width="4.7109375" style="215"/>
    <col min="13314" max="13314" width="5.28515625" style="215" customWidth="1"/>
    <col min="13315" max="13315" width="27.140625" style="215" customWidth="1"/>
    <col min="13316" max="13316" width="7.28515625" style="215" customWidth="1"/>
    <col min="13317" max="13317" width="13.7109375" style="215" customWidth="1"/>
    <col min="13318" max="13318" width="6.5703125" style="215" customWidth="1"/>
    <col min="13319" max="13319" width="12.85546875" style="215" customWidth="1"/>
    <col min="13320" max="13320" width="7.140625" style="215" customWidth="1"/>
    <col min="13321" max="13321" width="13.140625" style="215" customWidth="1"/>
    <col min="13322" max="13322" width="7.7109375" style="215" customWidth="1"/>
    <col min="13323" max="13323" width="8.28515625" style="215" customWidth="1"/>
    <col min="13324" max="13324" width="13.140625" style="215" customWidth="1"/>
    <col min="13325" max="13325" width="12.28515625" style="215" customWidth="1"/>
    <col min="13326" max="13326" width="12.140625" style="215" customWidth="1"/>
    <col min="13327" max="13329" width="9.140625" style="215" customWidth="1"/>
    <col min="13330" max="13330" width="10.140625" style="215" bestFit="1" customWidth="1"/>
    <col min="13331" max="13568" width="9.140625" style="215" customWidth="1"/>
    <col min="13569" max="13569" width="4.7109375" style="215"/>
    <col min="13570" max="13570" width="5.28515625" style="215" customWidth="1"/>
    <col min="13571" max="13571" width="27.140625" style="215" customWidth="1"/>
    <col min="13572" max="13572" width="7.28515625" style="215" customWidth="1"/>
    <col min="13573" max="13573" width="13.7109375" style="215" customWidth="1"/>
    <col min="13574" max="13574" width="6.5703125" style="215" customWidth="1"/>
    <col min="13575" max="13575" width="12.85546875" style="215" customWidth="1"/>
    <col min="13576" max="13576" width="7.140625" style="215" customWidth="1"/>
    <col min="13577" max="13577" width="13.140625" style="215" customWidth="1"/>
    <col min="13578" max="13578" width="7.7109375" style="215" customWidth="1"/>
    <col min="13579" max="13579" width="8.28515625" style="215" customWidth="1"/>
    <col min="13580" max="13580" width="13.140625" style="215" customWidth="1"/>
    <col min="13581" max="13581" width="12.28515625" style="215" customWidth="1"/>
    <col min="13582" max="13582" width="12.140625" style="215" customWidth="1"/>
    <col min="13583" max="13585" width="9.140625" style="215" customWidth="1"/>
    <col min="13586" max="13586" width="10.140625" style="215" bestFit="1" customWidth="1"/>
    <col min="13587" max="13824" width="9.140625" style="215" customWidth="1"/>
    <col min="13825" max="13825" width="4.7109375" style="215"/>
    <col min="13826" max="13826" width="5.28515625" style="215" customWidth="1"/>
    <col min="13827" max="13827" width="27.140625" style="215" customWidth="1"/>
    <col min="13828" max="13828" width="7.28515625" style="215" customWidth="1"/>
    <col min="13829" max="13829" width="13.7109375" style="215" customWidth="1"/>
    <col min="13830" max="13830" width="6.5703125" style="215" customWidth="1"/>
    <col min="13831" max="13831" width="12.85546875" style="215" customWidth="1"/>
    <col min="13832" max="13832" width="7.140625" style="215" customWidth="1"/>
    <col min="13833" max="13833" width="13.140625" style="215" customWidth="1"/>
    <col min="13834" max="13834" width="7.7109375" style="215" customWidth="1"/>
    <col min="13835" max="13835" width="8.28515625" style="215" customWidth="1"/>
    <col min="13836" max="13836" width="13.140625" style="215" customWidth="1"/>
    <col min="13837" max="13837" width="12.28515625" style="215" customWidth="1"/>
    <col min="13838" max="13838" width="12.140625" style="215" customWidth="1"/>
    <col min="13839" max="13841" width="9.140625" style="215" customWidth="1"/>
    <col min="13842" max="13842" width="10.140625" style="215" bestFit="1" customWidth="1"/>
    <col min="13843" max="14080" width="9.140625" style="215" customWidth="1"/>
    <col min="14081" max="14081" width="4.7109375" style="215"/>
    <col min="14082" max="14082" width="5.28515625" style="215" customWidth="1"/>
    <col min="14083" max="14083" width="27.140625" style="215" customWidth="1"/>
    <col min="14084" max="14084" width="7.28515625" style="215" customWidth="1"/>
    <col min="14085" max="14085" width="13.7109375" style="215" customWidth="1"/>
    <col min="14086" max="14086" width="6.5703125" style="215" customWidth="1"/>
    <col min="14087" max="14087" width="12.85546875" style="215" customWidth="1"/>
    <col min="14088" max="14088" width="7.140625" style="215" customWidth="1"/>
    <col min="14089" max="14089" width="13.140625" style="215" customWidth="1"/>
    <col min="14090" max="14090" width="7.7109375" style="215" customWidth="1"/>
    <col min="14091" max="14091" width="8.28515625" style="215" customWidth="1"/>
    <col min="14092" max="14092" width="13.140625" style="215" customWidth="1"/>
    <col min="14093" max="14093" width="12.28515625" style="215" customWidth="1"/>
    <col min="14094" max="14094" width="12.140625" style="215" customWidth="1"/>
    <col min="14095" max="14097" width="9.140625" style="215" customWidth="1"/>
    <col min="14098" max="14098" width="10.140625" style="215" bestFit="1" customWidth="1"/>
    <col min="14099" max="14336" width="9.140625" style="215" customWidth="1"/>
    <col min="14337" max="14337" width="4.7109375" style="215"/>
    <col min="14338" max="14338" width="5.28515625" style="215" customWidth="1"/>
    <col min="14339" max="14339" width="27.140625" style="215" customWidth="1"/>
    <col min="14340" max="14340" width="7.28515625" style="215" customWidth="1"/>
    <col min="14341" max="14341" width="13.7109375" style="215" customWidth="1"/>
    <col min="14342" max="14342" width="6.5703125" style="215" customWidth="1"/>
    <col min="14343" max="14343" width="12.85546875" style="215" customWidth="1"/>
    <col min="14344" max="14344" width="7.140625" style="215" customWidth="1"/>
    <col min="14345" max="14345" width="13.140625" style="215" customWidth="1"/>
    <col min="14346" max="14346" width="7.7109375" style="215" customWidth="1"/>
    <col min="14347" max="14347" width="8.28515625" style="215" customWidth="1"/>
    <col min="14348" max="14348" width="13.140625" style="215" customWidth="1"/>
    <col min="14349" max="14349" width="12.28515625" style="215" customWidth="1"/>
    <col min="14350" max="14350" width="12.140625" style="215" customWidth="1"/>
    <col min="14351" max="14353" width="9.140625" style="215" customWidth="1"/>
    <col min="14354" max="14354" width="10.140625" style="215" bestFit="1" customWidth="1"/>
    <col min="14355" max="14592" width="9.140625" style="215" customWidth="1"/>
    <col min="14593" max="14593" width="4.7109375" style="215"/>
    <col min="14594" max="14594" width="5.28515625" style="215" customWidth="1"/>
    <col min="14595" max="14595" width="27.140625" style="215" customWidth="1"/>
    <col min="14596" max="14596" width="7.28515625" style="215" customWidth="1"/>
    <col min="14597" max="14597" width="13.7109375" style="215" customWidth="1"/>
    <col min="14598" max="14598" width="6.5703125" style="215" customWidth="1"/>
    <col min="14599" max="14599" width="12.85546875" style="215" customWidth="1"/>
    <col min="14600" max="14600" width="7.140625" style="215" customWidth="1"/>
    <col min="14601" max="14601" width="13.140625" style="215" customWidth="1"/>
    <col min="14602" max="14602" width="7.7109375" style="215" customWidth="1"/>
    <col min="14603" max="14603" width="8.28515625" style="215" customWidth="1"/>
    <col min="14604" max="14604" width="13.140625" style="215" customWidth="1"/>
    <col min="14605" max="14605" width="12.28515625" style="215" customWidth="1"/>
    <col min="14606" max="14606" width="12.140625" style="215" customWidth="1"/>
    <col min="14607" max="14609" width="9.140625" style="215" customWidth="1"/>
    <col min="14610" max="14610" width="10.140625" style="215" bestFit="1" customWidth="1"/>
    <col min="14611" max="14848" width="9.140625" style="215" customWidth="1"/>
    <col min="14849" max="14849" width="4.7109375" style="215"/>
    <col min="14850" max="14850" width="5.28515625" style="215" customWidth="1"/>
    <col min="14851" max="14851" width="27.140625" style="215" customWidth="1"/>
    <col min="14852" max="14852" width="7.28515625" style="215" customWidth="1"/>
    <col min="14853" max="14853" width="13.7109375" style="215" customWidth="1"/>
    <col min="14854" max="14854" width="6.5703125" style="215" customWidth="1"/>
    <col min="14855" max="14855" width="12.85546875" style="215" customWidth="1"/>
    <col min="14856" max="14856" width="7.140625" style="215" customWidth="1"/>
    <col min="14857" max="14857" width="13.140625" style="215" customWidth="1"/>
    <col min="14858" max="14858" width="7.7109375" style="215" customWidth="1"/>
    <col min="14859" max="14859" width="8.28515625" style="215" customWidth="1"/>
    <col min="14860" max="14860" width="13.140625" style="215" customWidth="1"/>
    <col min="14861" max="14861" width="12.28515625" style="215" customWidth="1"/>
    <col min="14862" max="14862" width="12.140625" style="215" customWidth="1"/>
    <col min="14863" max="14865" width="9.140625" style="215" customWidth="1"/>
    <col min="14866" max="14866" width="10.140625" style="215" bestFit="1" customWidth="1"/>
    <col min="14867" max="15104" width="9.140625" style="215" customWidth="1"/>
    <col min="15105" max="15105" width="4.7109375" style="215"/>
    <col min="15106" max="15106" width="5.28515625" style="215" customWidth="1"/>
    <col min="15107" max="15107" width="27.140625" style="215" customWidth="1"/>
    <col min="15108" max="15108" width="7.28515625" style="215" customWidth="1"/>
    <col min="15109" max="15109" width="13.7109375" style="215" customWidth="1"/>
    <col min="15110" max="15110" width="6.5703125" style="215" customWidth="1"/>
    <col min="15111" max="15111" width="12.85546875" style="215" customWidth="1"/>
    <col min="15112" max="15112" width="7.140625" style="215" customWidth="1"/>
    <col min="15113" max="15113" width="13.140625" style="215" customWidth="1"/>
    <col min="15114" max="15114" width="7.7109375" style="215" customWidth="1"/>
    <col min="15115" max="15115" width="8.28515625" style="215" customWidth="1"/>
    <col min="15116" max="15116" width="13.140625" style="215" customWidth="1"/>
    <col min="15117" max="15117" width="12.28515625" style="215" customWidth="1"/>
    <col min="15118" max="15118" width="12.140625" style="215" customWidth="1"/>
    <col min="15119" max="15121" width="9.140625" style="215" customWidth="1"/>
    <col min="15122" max="15122" width="10.140625" style="215" bestFit="1" customWidth="1"/>
    <col min="15123" max="15360" width="9.140625" style="215" customWidth="1"/>
    <col min="15361" max="15361" width="4.7109375" style="215"/>
    <col min="15362" max="15362" width="5.28515625" style="215" customWidth="1"/>
    <col min="15363" max="15363" width="27.140625" style="215" customWidth="1"/>
    <col min="15364" max="15364" width="7.28515625" style="215" customWidth="1"/>
    <col min="15365" max="15365" width="13.7109375" style="215" customWidth="1"/>
    <col min="15366" max="15366" width="6.5703125" style="215" customWidth="1"/>
    <col min="15367" max="15367" width="12.85546875" style="215" customWidth="1"/>
    <col min="15368" max="15368" width="7.140625" style="215" customWidth="1"/>
    <col min="15369" max="15369" width="13.140625" style="215" customWidth="1"/>
    <col min="15370" max="15370" width="7.7109375" style="215" customWidth="1"/>
    <col min="15371" max="15371" width="8.28515625" style="215" customWidth="1"/>
    <col min="15372" max="15372" width="13.140625" style="215" customWidth="1"/>
    <col min="15373" max="15373" width="12.28515625" style="215" customWidth="1"/>
    <col min="15374" max="15374" width="12.140625" style="215" customWidth="1"/>
    <col min="15375" max="15377" width="9.140625" style="215" customWidth="1"/>
    <col min="15378" max="15378" width="10.140625" style="215" bestFit="1" customWidth="1"/>
    <col min="15379" max="15616" width="9.140625" style="215" customWidth="1"/>
    <col min="15617" max="15617" width="4.7109375" style="215"/>
    <col min="15618" max="15618" width="5.28515625" style="215" customWidth="1"/>
    <col min="15619" max="15619" width="27.140625" style="215" customWidth="1"/>
    <col min="15620" max="15620" width="7.28515625" style="215" customWidth="1"/>
    <col min="15621" max="15621" width="13.7109375" style="215" customWidth="1"/>
    <col min="15622" max="15622" width="6.5703125" style="215" customWidth="1"/>
    <col min="15623" max="15623" width="12.85546875" style="215" customWidth="1"/>
    <col min="15624" max="15624" width="7.140625" style="215" customWidth="1"/>
    <col min="15625" max="15625" width="13.140625" style="215" customWidth="1"/>
    <col min="15626" max="15626" width="7.7109375" style="215" customWidth="1"/>
    <col min="15627" max="15627" width="8.28515625" style="215" customWidth="1"/>
    <col min="15628" max="15628" width="13.140625" style="215" customWidth="1"/>
    <col min="15629" max="15629" width="12.28515625" style="215" customWidth="1"/>
    <col min="15630" max="15630" width="12.140625" style="215" customWidth="1"/>
    <col min="15631" max="15633" width="9.140625" style="215" customWidth="1"/>
    <col min="15634" max="15634" width="10.140625" style="215" bestFit="1" customWidth="1"/>
    <col min="15635" max="15872" width="9.140625" style="215" customWidth="1"/>
    <col min="15873" max="15873" width="4.7109375" style="215"/>
    <col min="15874" max="15874" width="5.28515625" style="215" customWidth="1"/>
    <col min="15875" max="15875" width="27.140625" style="215" customWidth="1"/>
    <col min="15876" max="15876" width="7.28515625" style="215" customWidth="1"/>
    <col min="15877" max="15877" width="13.7109375" style="215" customWidth="1"/>
    <col min="15878" max="15878" width="6.5703125" style="215" customWidth="1"/>
    <col min="15879" max="15879" width="12.85546875" style="215" customWidth="1"/>
    <col min="15880" max="15880" width="7.140625" style="215" customWidth="1"/>
    <col min="15881" max="15881" width="13.140625" style="215" customWidth="1"/>
    <col min="15882" max="15882" width="7.7109375" style="215" customWidth="1"/>
    <col min="15883" max="15883" width="8.28515625" style="215" customWidth="1"/>
    <col min="15884" max="15884" width="13.140625" style="215" customWidth="1"/>
    <col min="15885" max="15885" width="12.28515625" style="215" customWidth="1"/>
    <col min="15886" max="15886" width="12.140625" style="215" customWidth="1"/>
    <col min="15887" max="15889" width="9.140625" style="215" customWidth="1"/>
    <col min="15890" max="15890" width="10.140625" style="215" bestFit="1" customWidth="1"/>
    <col min="15891" max="16128" width="9.140625" style="215" customWidth="1"/>
    <col min="16129" max="16129" width="4.7109375" style="215"/>
    <col min="16130" max="16130" width="5.28515625" style="215" customWidth="1"/>
    <col min="16131" max="16131" width="27.140625" style="215" customWidth="1"/>
    <col min="16132" max="16132" width="7.28515625" style="215" customWidth="1"/>
    <col min="16133" max="16133" width="13.7109375" style="215" customWidth="1"/>
    <col min="16134" max="16134" width="6.5703125" style="215" customWidth="1"/>
    <col min="16135" max="16135" width="12.85546875" style="215" customWidth="1"/>
    <col min="16136" max="16136" width="7.140625" style="215" customWidth="1"/>
    <col min="16137" max="16137" width="13.140625" style="215" customWidth="1"/>
    <col min="16138" max="16138" width="7.7109375" style="215" customWidth="1"/>
    <col min="16139" max="16139" width="8.28515625" style="215" customWidth="1"/>
    <col min="16140" max="16140" width="13.140625" style="215" customWidth="1"/>
    <col min="16141" max="16141" width="12.28515625" style="215" customWidth="1"/>
    <col min="16142" max="16142" width="12.140625" style="215" customWidth="1"/>
    <col min="16143" max="16145" width="9.140625" style="215" customWidth="1"/>
    <col min="16146" max="16146" width="10.140625" style="215" bestFit="1" customWidth="1"/>
    <col min="16147" max="16384" width="9.140625" style="215" customWidth="1"/>
  </cols>
  <sheetData>
    <row r="1" spans="1:19" s="219" customFormat="1" x14ac:dyDescent="0.2">
      <c r="A1" s="221"/>
      <c r="B1" s="259"/>
      <c r="C1" s="259"/>
      <c r="D1" s="221"/>
      <c r="E1" s="220"/>
      <c r="F1" s="221"/>
      <c r="G1" s="220"/>
      <c r="H1" s="221"/>
      <c r="I1" s="220"/>
      <c r="J1" s="221"/>
      <c r="K1" s="221"/>
      <c r="L1" s="220"/>
      <c r="M1" s="665" t="s">
        <v>408</v>
      </c>
      <c r="N1" s="665"/>
    </row>
    <row r="2" spans="1:19" s="219" customFormat="1" ht="15.75" customHeight="1" x14ac:dyDescent="0.2">
      <c r="A2" s="666" t="s">
        <v>407</v>
      </c>
      <c r="B2" s="666"/>
      <c r="C2" s="666"/>
      <c r="D2" s="666"/>
      <c r="E2" s="666"/>
      <c r="F2" s="666"/>
      <c r="G2" s="666"/>
      <c r="H2" s="666"/>
      <c r="I2" s="666"/>
      <c r="J2" s="666"/>
      <c r="K2" s="666"/>
      <c r="L2" s="666"/>
      <c r="M2" s="666"/>
      <c r="N2" s="666"/>
    </row>
    <row r="3" spans="1:19" s="219" customFormat="1" ht="15.75" customHeight="1" x14ac:dyDescent="0.2">
      <c r="A3" s="666" t="s">
        <v>645</v>
      </c>
      <c r="B3" s="666"/>
      <c r="C3" s="666"/>
      <c r="D3" s="666"/>
      <c r="E3" s="666"/>
      <c r="F3" s="666"/>
      <c r="G3" s="666"/>
      <c r="H3" s="666"/>
      <c r="I3" s="666"/>
      <c r="J3" s="666"/>
      <c r="K3" s="666"/>
      <c r="L3" s="666"/>
      <c r="M3" s="666"/>
      <c r="N3" s="666"/>
    </row>
    <row r="4" spans="1:19" s="219" customFormat="1" ht="16.5" thickBot="1" x14ac:dyDescent="0.25">
      <c r="A4" s="258"/>
      <c r="B4" s="258"/>
      <c r="C4" s="258"/>
      <c r="D4" s="258"/>
      <c r="E4" s="258"/>
      <c r="F4" s="258"/>
      <c r="G4" s="258"/>
      <c r="H4" s="258"/>
      <c r="I4" s="258"/>
      <c r="J4" s="258"/>
      <c r="K4" s="258"/>
      <c r="L4" s="258"/>
      <c r="M4" s="258"/>
      <c r="N4" s="257"/>
    </row>
    <row r="5" spans="1:19" s="219" customFormat="1" ht="30.75" customHeight="1" x14ac:dyDescent="0.2">
      <c r="A5" s="667" t="s">
        <v>345</v>
      </c>
      <c r="B5" s="669" t="s">
        <v>35</v>
      </c>
      <c r="C5" s="677" t="s">
        <v>406</v>
      </c>
      <c r="D5" s="671" t="s">
        <v>405</v>
      </c>
      <c r="E5" s="672"/>
      <c r="F5" s="671" t="s">
        <v>338</v>
      </c>
      <c r="G5" s="673"/>
      <c r="H5" s="674" t="s">
        <v>339</v>
      </c>
      <c r="I5" s="673"/>
      <c r="J5" s="675" t="s">
        <v>340</v>
      </c>
      <c r="K5" s="675" t="s">
        <v>341</v>
      </c>
      <c r="L5" s="657" t="s">
        <v>342</v>
      </c>
      <c r="M5" s="659" t="s">
        <v>343</v>
      </c>
      <c r="N5" s="661" t="s">
        <v>344</v>
      </c>
    </row>
    <row r="6" spans="1:19" s="219" customFormat="1" ht="27.75" customHeight="1" thickBot="1" x14ac:dyDescent="0.25">
      <c r="A6" s="668"/>
      <c r="B6" s="670"/>
      <c r="C6" s="678"/>
      <c r="D6" s="280" t="s">
        <v>345</v>
      </c>
      <c r="E6" s="281" t="s">
        <v>346</v>
      </c>
      <c r="F6" s="282" t="s">
        <v>345</v>
      </c>
      <c r="G6" s="283" t="s">
        <v>346</v>
      </c>
      <c r="H6" s="280" t="s">
        <v>345</v>
      </c>
      <c r="I6" s="284" t="s">
        <v>346</v>
      </c>
      <c r="J6" s="676"/>
      <c r="K6" s="676"/>
      <c r="L6" s="658"/>
      <c r="M6" s="660"/>
      <c r="N6" s="662"/>
    </row>
    <row r="7" spans="1:19" s="253" customFormat="1" ht="24" customHeight="1" x14ac:dyDescent="0.25">
      <c r="A7" s="198">
        <v>1</v>
      </c>
      <c r="B7" s="199">
        <v>2</v>
      </c>
      <c r="C7" s="199">
        <v>3</v>
      </c>
      <c r="D7" s="199">
        <v>4</v>
      </c>
      <c r="E7" s="199">
        <v>5</v>
      </c>
      <c r="F7" s="199">
        <v>6</v>
      </c>
      <c r="G7" s="199">
        <v>7</v>
      </c>
      <c r="H7" s="199">
        <v>8</v>
      </c>
      <c r="I7" s="199">
        <v>9</v>
      </c>
      <c r="J7" s="256">
        <v>10</v>
      </c>
      <c r="K7" s="256" t="s">
        <v>404</v>
      </c>
      <c r="L7" s="256" t="s">
        <v>403</v>
      </c>
      <c r="M7" s="255">
        <v>13</v>
      </c>
      <c r="N7" s="254">
        <v>14</v>
      </c>
    </row>
    <row r="8" spans="1:19" s="230" customFormat="1" ht="33" customHeight="1" x14ac:dyDescent="0.25">
      <c r="A8" s="252">
        <v>1</v>
      </c>
      <c r="B8" s="251" t="s">
        <v>402</v>
      </c>
      <c r="C8" s="250">
        <v>179</v>
      </c>
      <c r="D8" s="248">
        <v>764</v>
      </c>
      <c r="E8" s="247">
        <v>1614290714.0586009</v>
      </c>
      <c r="F8" s="248">
        <v>266</v>
      </c>
      <c r="G8" s="247">
        <v>9792661.3299999982</v>
      </c>
      <c r="H8" s="248">
        <v>218</v>
      </c>
      <c r="I8" s="249">
        <v>-48196866.350000001</v>
      </c>
      <c r="J8" s="248">
        <v>189</v>
      </c>
      <c r="K8" s="248">
        <f>D8+F8+H8+J8</f>
        <v>1437</v>
      </c>
      <c r="L8" s="247">
        <f>E8+G8+I8</f>
        <v>1575886509.0386009</v>
      </c>
      <c r="M8" s="246">
        <f>L8*100/$L$10</f>
        <v>99.157012138768266</v>
      </c>
      <c r="N8" s="245">
        <f>K8*100/$K$10</f>
        <v>94.851485148514854</v>
      </c>
      <c r="Q8" s="244"/>
      <c r="R8" s="244"/>
      <c r="S8" s="243"/>
    </row>
    <row r="9" spans="1:19" s="230" customFormat="1" ht="33" customHeight="1" thickBot="1" x14ac:dyDescent="0.3">
      <c r="A9" s="242">
        <v>2</v>
      </c>
      <c r="B9" s="241" t="s">
        <v>401</v>
      </c>
      <c r="C9" s="240">
        <v>85</v>
      </c>
      <c r="D9" s="237">
        <v>73</v>
      </c>
      <c r="E9" s="239">
        <v>13347302.172500003</v>
      </c>
      <c r="F9" s="237">
        <v>2</v>
      </c>
      <c r="G9" s="239">
        <v>60313.25</v>
      </c>
      <c r="H9" s="237">
        <v>1</v>
      </c>
      <c r="I9" s="238">
        <v>-10144.39</v>
      </c>
      <c r="J9" s="237">
        <v>2</v>
      </c>
      <c r="K9" s="236">
        <f>D9+F9+H9+J9</f>
        <v>78</v>
      </c>
      <c r="L9" s="463">
        <f>E9+G9+I9</f>
        <v>13397471.032500003</v>
      </c>
      <c r="M9" s="235">
        <f>L9*100/$L$10</f>
        <v>0.84298786123173719</v>
      </c>
      <c r="N9" s="234">
        <f>K9*100/$K$10</f>
        <v>5.1485148514851486</v>
      </c>
      <c r="Q9" s="233"/>
      <c r="R9" s="232"/>
      <c r="S9" s="231"/>
    </row>
    <row r="10" spans="1:19" s="219" customFormat="1" ht="26.25" customHeight="1" thickBot="1" x14ac:dyDescent="0.3">
      <c r="A10" s="663" t="s">
        <v>1</v>
      </c>
      <c r="B10" s="664"/>
      <c r="C10" s="285">
        <f t="shared" ref="C10:N10" si="0">SUM(C8:C9)</f>
        <v>264</v>
      </c>
      <c r="D10" s="286">
        <f t="shared" si="0"/>
        <v>837</v>
      </c>
      <c r="E10" s="287">
        <f t="shared" si="0"/>
        <v>1627638016.2311008</v>
      </c>
      <c r="F10" s="286">
        <f t="shared" si="0"/>
        <v>268</v>
      </c>
      <c r="G10" s="288">
        <f t="shared" si="0"/>
        <v>9852974.5799999982</v>
      </c>
      <c r="H10" s="289">
        <f t="shared" si="0"/>
        <v>219</v>
      </c>
      <c r="I10" s="288">
        <f t="shared" si="0"/>
        <v>-48207010.740000002</v>
      </c>
      <c r="J10" s="289">
        <f t="shared" si="0"/>
        <v>191</v>
      </c>
      <c r="K10" s="286">
        <f t="shared" si="0"/>
        <v>1515</v>
      </c>
      <c r="L10" s="288">
        <f t="shared" si="0"/>
        <v>1589283980.071101</v>
      </c>
      <c r="M10" s="290">
        <f t="shared" si="0"/>
        <v>100</v>
      </c>
      <c r="N10" s="291">
        <f t="shared" si="0"/>
        <v>100</v>
      </c>
    </row>
    <row r="11" spans="1:19" s="219" customFormat="1" ht="15" customHeight="1" x14ac:dyDescent="0.2">
      <c r="A11" s="228"/>
      <c r="B11" s="229"/>
      <c r="C11" s="229"/>
      <c r="D11" s="228"/>
      <c r="E11" s="226"/>
      <c r="F11" s="228"/>
      <c r="G11" s="226"/>
      <c r="H11" s="228"/>
      <c r="I11" s="226"/>
      <c r="J11" s="227"/>
      <c r="K11" s="227"/>
      <c r="L11" s="226"/>
      <c r="M11" s="225"/>
      <c r="N11" s="225"/>
    </row>
    <row r="12" spans="1:19" s="219" customFormat="1" ht="43.5" customHeight="1" x14ac:dyDescent="0.2">
      <c r="A12" s="217"/>
      <c r="B12" s="218"/>
      <c r="C12" s="223" t="s">
        <v>400</v>
      </c>
      <c r="D12" s="223" t="s">
        <v>375</v>
      </c>
      <c r="E12" s="223" t="s">
        <v>376</v>
      </c>
      <c r="F12" s="223" t="s">
        <v>377</v>
      </c>
      <c r="G12" s="223" t="s">
        <v>378</v>
      </c>
      <c r="H12" s="223" t="s">
        <v>379</v>
      </c>
      <c r="I12" s="223" t="s">
        <v>380</v>
      </c>
      <c r="J12" s="224" t="s">
        <v>381</v>
      </c>
      <c r="K12" s="223" t="s">
        <v>341</v>
      </c>
      <c r="L12" s="222" t="s">
        <v>382</v>
      </c>
      <c r="M12" s="216"/>
      <c r="N12" s="216"/>
    </row>
    <row r="13" spans="1:19" s="219" customFormat="1" x14ac:dyDescent="0.2">
      <c r="A13" s="217"/>
      <c r="B13" s="218"/>
      <c r="C13" s="218"/>
      <c r="D13" s="217"/>
      <c r="E13" s="216"/>
      <c r="F13" s="221"/>
      <c r="G13" s="220"/>
      <c r="H13" s="221"/>
      <c r="I13" s="220"/>
      <c r="J13" s="221"/>
      <c r="K13" s="221"/>
      <c r="L13" s="221"/>
      <c r="M13" s="220"/>
      <c r="N13" s="220"/>
    </row>
    <row r="14" spans="1:19" s="219" customFormat="1" x14ac:dyDescent="0.2">
      <c r="A14" s="217"/>
      <c r="B14" s="218"/>
      <c r="C14" s="218"/>
      <c r="D14" s="217"/>
      <c r="E14" s="216"/>
      <c r="F14" s="221"/>
      <c r="G14" s="220"/>
      <c r="H14" s="221"/>
      <c r="I14" s="220"/>
      <c r="J14" s="221"/>
      <c r="K14" s="221"/>
      <c r="L14" s="221"/>
      <c r="M14" s="220"/>
      <c r="N14" s="220"/>
    </row>
    <row r="15" spans="1:19" s="219" customFormat="1" x14ac:dyDescent="0.2">
      <c r="A15" s="217"/>
      <c r="B15" s="218"/>
      <c r="C15" s="218"/>
      <c r="D15" s="217"/>
      <c r="E15" s="216"/>
      <c r="F15" s="221"/>
      <c r="G15" s="220"/>
      <c r="H15" s="221"/>
      <c r="I15" s="220"/>
      <c r="J15" s="221"/>
      <c r="K15" s="221"/>
      <c r="L15" s="221"/>
      <c r="M15" s="220"/>
      <c r="N15" s="220"/>
    </row>
    <row r="16" spans="1:19" s="219" customFormat="1" x14ac:dyDescent="0.2">
      <c r="A16" s="217"/>
      <c r="B16" s="218"/>
      <c r="C16" s="218"/>
      <c r="D16" s="217"/>
      <c r="E16" s="216"/>
      <c r="F16" s="221"/>
      <c r="G16" s="220"/>
      <c r="H16" s="221"/>
      <c r="I16" s="220"/>
      <c r="J16" s="221"/>
      <c r="K16" s="221"/>
      <c r="L16" s="221"/>
      <c r="M16" s="220"/>
      <c r="N16" s="220"/>
    </row>
    <row r="17" spans="1:14" s="219" customFormat="1" x14ac:dyDescent="0.2">
      <c r="A17" s="217"/>
      <c r="B17" s="218"/>
      <c r="C17" s="218"/>
      <c r="D17" s="217"/>
      <c r="E17" s="216"/>
      <c r="F17" s="221"/>
      <c r="G17" s="220"/>
      <c r="H17" s="221"/>
      <c r="I17" s="220"/>
      <c r="J17" s="221"/>
      <c r="K17" s="221"/>
      <c r="L17" s="221"/>
      <c r="M17" s="220"/>
      <c r="N17" s="220"/>
    </row>
    <row r="18" spans="1:14" s="219" customFormat="1" x14ac:dyDescent="0.2">
      <c r="A18" s="217"/>
      <c r="B18" s="218"/>
      <c r="C18" s="218"/>
      <c r="D18" s="217"/>
      <c r="E18" s="216"/>
      <c r="F18" s="221"/>
      <c r="G18" s="220"/>
      <c r="H18" s="221"/>
      <c r="I18" s="220"/>
      <c r="J18" s="221"/>
      <c r="K18" s="221"/>
      <c r="L18" s="221"/>
      <c r="M18" s="220"/>
      <c r="N18" s="220"/>
    </row>
    <row r="19" spans="1:14" s="219" customFormat="1" x14ac:dyDescent="0.2">
      <c r="A19" s="217"/>
      <c r="B19" s="218"/>
      <c r="C19" s="218"/>
      <c r="D19" s="217"/>
      <c r="E19" s="216"/>
      <c r="F19" s="221"/>
      <c r="G19" s="220"/>
      <c r="H19" s="221"/>
      <c r="I19" s="220"/>
      <c r="J19" s="221"/>
      <c r="K19" s="221"/>
      <c r="L19" s="221"/>
      <c r="M19" s="220"/>
      <c r="N19" s="220"/>
    </row>
    <row r="20" spans="1:14" s="219" customFormat="1" x14ac:dyDescent="0.2">
      <c r="A20" s="217"/>
      <c r="B20" s="218"/>
      <c r="C20" s="218"/>
      <c r="D20" s="217"/>
      <c r="E20" s="216"/>
      <c r="F20" s="221"/>
      <c r="G20" s="220"/>
      <c r="H20" s="221"/>
      <c r="I20" s="220"/>
      <c r="J20" s="221"/>
      <c r="K20" s="221"/>
      <c r="L20" s="221"/>
      <c r="M20" s="220"/>
      <c r="N20" s="220"/>
    </row>
    <row r="21" spans="1:14" s="219" customFormat="1" x14ac:dyDescent="0.2">
      <c r="A21" s="217"/>
      <c r="B21" s="218"/>
      <c r="C21" s="218"/>
      <c r="D21" s="217"/>
      <c r="E21" s="216"/>
      <c r="F21" s="221"/>
      <c r="G21" s="220"/>
      <c r="H21" s="221"/>
      <c r="I21" s="220"/>
      <c r="J21" s="221"/>
      <c r="K21" s="221"/>
      <c r="L21" s="221"/>
      <c r="M21" s="220"/>
      <c r="N21" s="220"/>
    </row>
    <row r="22" spans="1:14" s="219" customFormat="1" x14ac:dyDescent="0.2">
      <c r="A22" s="217"/>
      <c r="B22" s="218"/>
      <c r="C22" s="218"/>
      <c r="D22" s="217"/>
      <c r="E22" s="216"/>
      <c r="F22" s="221"/>
      <c r="G22" s="220"/>
      <c r="H22" s="221"/>
      <c r="I22" s="220"/>
      <c r="J22" s="221"/>
      <c r="K22" s="221"/>
      <c r="L22" s="221"/>
      <c r="M22" s="220"/>
      <c r="N22" s="220"/>
    </row>
    <row r="23" spans="1:14" s="219" customFormat="1" x14ac:dyDescent="0.2">
      <c r="A23" s="217"/>
      <c r="B23" s="218"/>
      <c r="C23" s="218"/>
      <c r="D23" s="217"/>
      <c r="E23" s="216"/>
      <c r="F23" s="221"/>
      <c r="G23" s="220"/>
      <c r="H23" s="221"/>
      <c r="I23" s="220"/>
      <c r="J23" s="221"/>
      <c r="K23" s="221"/>
      <c r="L23" s="221"/>
      <c r="M23" s="220"/>
      <c r="N23" s="220"/>
    </row>
    <row r="24" spans="1:14" s="219" customFormat="1" x14ac:dyDescent="0.2">
      <c r="A24" s="217"/>
      <c r="B24" s="218"/>
      <c r="C24" s="218"/>
      <c r="D24" s="217"/>
      <c r="E24" s="216"/>
      <c r="F24" s="221"/>
      <c r="G24" s="220"/>
      <c r="H24" s="221"/>
      <c r="I24" s="220"/>
      <c r="J24" s="221"/>
      <c r="K24" s="221"/>
      <c r="L24" s="221"/>
      <c r="M24" s="220"/>
      <c r="N24" s="220"/>
    </row>
    <row r="25" spans="1:14" s="219" customFormat="1" x14ac:dyDescent="0.2">
      <c r="A25" s="217"/>
      <c r="B25" s="218"/>
      <c r="C25" s="218"/>
      <c r="D25" s="217"/>
      <c r="E25" s="216"/>
      <c r="F25" s="221"/>
      <c r="G25" s="220"/>
      <c r="H25" s="221"/>
      <c r="I25" s="220"/>
      <c r="J25" s="221"/>
      <c r="K25" s="221"/>
      <c r="L25" s="221"/>
      <c r="M25" s="220"/>
      <c r="N25" s="220"/>
    </row>
    <row r="26" spans="1:14" s="219" customFormat="1" x14ac:dyDescent="0.2">
      <c r="A26" s="217"/>
      <c r="B26" s="218"/>
      <c r="C26" s="218"/>
      <c r="D26" s="217"/>
      <c r="E26" s="216"/>
      <c r="F26" s="221"/>
      <c r="G26" s="220"/>
      <c r="H26" s="221"/>
      <c r="I26" s="220"/>
      <c r="J26" s="221"/>
      <c r="K26" s="221"/>
      <c r="L26" s="221"/>
      <c r="M26" s="220"/>
      <c r="N26" s="220"/>
    </row>
    <row r="27" spans="1:14" s="219" customFormat="1" x14ac:dyDescent="0.2">
      <c r="A27" s="217"/>
      <c r="B27" s="218"/>
      <c r="C27" s="218"/>
      <c r="D27" s="217"/>
      <c r="E27" s="216"/>
      <c r="F27" s="221"/>
      <c r="G27" s="220"/>
      <c r="H27" s="221"/>
      <c r="I27" s="220"/>
      <c r="J27" s="221"/>
      <c r="K27" s="221"/>
      <c r="L27" s="221"/>
      <c r="M27" s="220"/>
      <c r="N27" s="220"/>
    </row>
    <row r="28" spans="1:14" s="219" customFormat="1" x14ac:dyDescent="0.2">
      <c r="A28" s="217"/>
      <c r="B28" s="218"/>
      <c r="C28" s="218"/>
      <c r="D28" s="217"/>
      <c r="E28" s="216"/>
      <c r="F28" s="221"/>
      <c r="G28" s="220"/>
      <c r="H28" s="221"/>
      <c r="I28" s="220"/>
      <c r="J28" s="221"/>
      <c r="K28" s="221"/>
      <c r="L28" s="221"/>
      <c r="M28" s="220"/>
      <c r="N28" s="220"/>
    </row>
    <row r="29" spans="1:14" s="219" customFormat="1" x14ac:dyDescent="0.2">
      <c r="A29" s="217"/>
      <c r="B29" s="218"/>
      <c r="C29" s="218"/>
      <c r="D29" s="217"/>
      <c r="E29" s="216"/>
      <c r="F29" s="221"/>
      <c r="G29" s="220"/>
      <c r="H29" s="221"/>
      <c r="I29" s="220"/>
      <c r="J29" s="221"/>
      <c r="K29" s="221"/>
      <c r="L29" s="221"/>
      <c r="M29" s="220"/>
      <c r="N29" s="220"/>
    </row>
    <row r="30" spans="1:14" s="219" customFormat="1" x14ac:dyDescent="0.2">
      <c r="A30" s="217"/>
      <c r="B30" s="218"/>
      <c r="C30" s="218"/>
      <c r="D30" s="217"/>
      <c r="E30" s="216"/>
      <c r="F30" s="221"/>
      <c r="G30" s="220"/>
      <c r="H30" s="221"/>
      <c r="I30" s="220"/>
      <c r="J30" s="221"/>
      <c r="K30" s="221"/>
      <c r="L30" s="221"/>
      <c r="M30" s="220"/>
      <c r="N30" s="220"/>
    </row>
    <row r="31" spans="1:14" s="219" customFormat="1" x14ac:dyDescent="0.2">
      <c r="A31" s="217"/>
      <c r="B31" s="218"/>
      <c r="C31" s="218"/>
      <c r="D31" s="217"/>
      <c r="E31" s="216"/>
      <c r="F31" s="221"/>
      <c r="G31" s="220"/>
      <c r="H31" s="221"/>
      <c r="I31" s="220"/>
      <c r="J31" s="221"/>
      <c r="K31" s="221"/>
      <c r="L31" s="221"/>
      <c r="M31" s="220"/>
      <c r="N31" s="220"/>
    </row>
    <row r="32" spans="1:14" s="219" customFormat="1" x14ac:dyDescent="0.2">
      <c r="A32" s="217"/>
      <c r="B32" s="218"/>
      <c r="C32" s="218"/>
      <c r="D32" s="217"/>
      <c r="E32" s="216"/>
      <c r="F32" s="221"/>
      <c r="G32" s="220"/>
      <c r="H32" s="221"/>
      <c r="I32" s="220"/>
      <c r="J32" s="221"/>
      <c r="K32" s="221"/>
      <c r="L32" s="221"/>
      <c r="M32" s="220"/>
      <c r="N32" s="220"/>
    </row>
    <row r="33" spans="1:14" s="219" customFormat="1" x14ac:dyDescent="0.2">
      <c r="A33" s="217"/>
      <c r="B33" s="218"/>
      <c r="C33" s="218"/>
      <c r="D33" s="217"/>
      <c r="E33" s="216"/>
      <c r="F33" s="221"/>
      <c r="G33" s="220"/>
      <c r="H33" s="221"/>
      <c r="I33" s="220"/>
      <c r="J33" s="221"/>
      <c r="K33" s="221"/>
      <c r="L33" s="221"/>
      <c r="M33" s="220"/>
      <c r="N33" s="220"/>
    </row>
    <row r="34" spans="1:14" s="219" customFormat="1" x14ac:dyDescent="0.2">
      <c r="A34" s="217"/>
      <c r="B34" s="218"/>
      <c r="C34" s="218"/>
      <c r="D34" s="217"/>
      <c r="E34" s="216"/>
      <c r="F34" s="221"/>
      <c r="G34" s="220"/>
      <c r="H34" s="221"/>
      <c r="I34" s="220"/>
      <c r="J34" s="221"/>
      <c r="K34" s="221"/>
      <c r="L34" s="221"/>
      <c r="M34" s="220"/>
      <c r="N34" s="220"/>
    </row>
    <row r="35" spans="1:14" s="219" customFormat="1" x14ac:dyDescent="0.2">
      <c r="A35" s="217"/>
      <c r="B35" s="218"/>
      <c r="C35" s="218"/>
      <c r="D35" s="217"/>
      <c r="E35" s="216"/>
      <c r="F35" s="221"/>
      <c r="G35" s="220"/>
      <c r="H35" s="221"/>
      <c r="I35" s="220"/>
      <c r="J35" s="221"/>
      <c r="K35" s="221"/>
      <c r="L35" s="221"/>
      <c r="M35" s="220"/>
      <c r="N35" s="220"/>
    </row>
    <row r="36" spans="1:14" s="219" customFormat="1" x14ac:dyDescent="0.2">
      <c r="A36" s="217"/>
      <c r="B36" s="218"/>
      <c r="C36" s="218"/>
      <c r="D36" s="217"/>
      <c r="E36" s="216"/>
      <c r="F36" s="221"/>
      <c r="G36" s="220"/>
      <c r="H36" s="221"/>
      <c r="I36" s="220"/>
      <c r="J36" s="221"/>
      <c r="K36" s="221"/>
      <c r="L36" s="221"/>
      <c r="M36" s="220"/>
      <c r="N36" s="220"/>
    </row>
    <row r="37" spans="1:14" s="219" customFormat="1" x14ac:dyDescent="0.2">
      <c r="A37" s="217"/>
      <c r="B37" s="218"/>
      <c r="C37" s="218"/>
      <c r="D37" s="217"/>
      <c r="E37" s="216"/>
      <c r="F37" s="221"/>
      <c r="G37" s="220"/>
      <c r="H37" s="221"/>
      <c r="I37" s="220"/>
      <c r="J37" s="221"/>
      <c r="K37" s="221"/>
      <c r="L37" s="221"/>
      <c r="M37" s="220"/>
      <c r="N37" s="220"/>
    </row>
    <row r="38" spans="1:14" s="219" customFormat="1" x14ac:dyDescent="0.2">
      <c r="A38" s="217"/>
      <c r="B38" s="218"/>
      <c r="C38" s="218"/>
      <c r="D38" s="217"/>
      <c r="E38" s="216"/>
      <c r="F38" s="221"/>
      <c r="G38" s="220"/>
      <c r="H38" s="221"/>
      <c r="I38" s="220"/>
      <c r="J38" s="221"/>
      <c r="K38" s="221"/>
      <c r="L38" s="221"/>
      <c r="M38" s="220"/>
      <c r="N38" s="220"/>
    </row>
    <row r="39" spans="1:14" s="219" customFormat="1" x14ac:dyDescent="0.2">
      <c r="A39" s="217"/>
      <c r="B39" s="218"/>
      <c r="C39" s="218"/>
      <c r="D39" s="217"/>
      <c r="E39" s="216"/>
      <c r="F39" s="221"/>
      <c r="G39" s="220"/>
      <c r="H39" s="221"/>
      <c r="I39" s="220"/>
      <c r="J39" s="221"/>
      <c r="K39" s="221"/>
      <c r="L39" s="221"/>
      <c r="M39" s="220"/>
      <c r="N39" s="220"/>
    </row>
    <row r="40" spans="1:14" s="219" customFormat="1" x14ac:dyDescent="0.2">
      <c r="A40" s="217"/>
      <c r="B40" s="218"/>
      <c r="C40" s="218"/>
      <c r="D40" s="217"/>
      <c r="E40" s="216"/>
      <c r="F40" s="221"/>
      <c r="G40" s="220"/>
      <c r="H40" s="221"/>
      <c r="I40" s="220"/>
      <c r="J40" s="221"/>
      <c r="K40" s="221"/>
      <c r="L40" s="221"/>
      <c r="M40" s="220"/>
      <c r="N40" s="220"/>
    </row>
    <row r="41" spans="1:14" s="219" customFormat="1" x14ac:dyDescent="0.2">
      <c r="A41" s="217"/>
      <c r="B41" s="218"/>
      <c r="C41" s="218"/>
      <c r="D41" s="217"/>
      <c r="E41" s="216"/>
      <c r="F41" s="221"/>
      <c r="G41" s="220"/>
      <c r="H41" s="221"/>
      <c r="I41" s="220"/>
      <c r="J41" s="221"/>
      <c r="K41" s="221"/>
      <c r="L41" s="221"/>
      <c r="M41" s="220"/>
      <c r="N41" s="220"/>
    </row>
    <row r="42" spans="1:14" s="219" customFormat="1" x14ac:dyDescent="0.2">
      <c r="A42" s="217"/>
      <c r="B42" s="218"/>
      <c r="C42" s="218"/>
      <c r="D42" s="217"/>
      <c r="E42" s="216"/>
      <c r="F42" s="221"/>
      <c r="G42" s="220"/>
      <c r="H42" s="221"/>
      <c r="I42" s="220"/>
      <c r="J42" s="221"/>
      <c r="K42" s="221"/>
      <c r="L42" s="221"/>
      <c r="M42" s="220"/>
      <c r="N42" s="220"/>
    </row>
    <row r="43" spans="1:14" s="219" customFormat="1" x14ac:dyDescent="0.2">
      <c r="A43" s="217"/>
      <c r="B43" s="218"/>
      <c r="C43" s="218"/>
      <c r="D43" s="217"/>
      <c r="E43" s="216"/>
      <c r="F43" s="221"/>
      <c r="G43" s="220"/>
      <c r="H43" s="221"/>
      <c r="I43" s="220"/>
      <c r="J43" s="221"/>
      <c r="K43" s="221"/>
      <c r="L43" s="221"/>
      <c r="M43" s="220"/>
      <c r="N43" s="220"/>
    </row>
    <row r="44" spans="1:14" s="219" customFormat="1" x14ac:dyDescent="0.2">
      <c r="A44" s="217"/>
      <c r="B44" s="218"/>
      <c r="C44" s="218"/>
      <c r="D44" s="217"/>
      <c r="E44" s="216"/>
      <c r="F44" s="221"/>
      <c r="G44" s="220"/>
      <c r="H44" s="221"/>
      <c r="I44" s="220"/>
      <c r="J44" s="221"/>
      <c r="K44" s="221"/>
      <c r="L44" s="221"/>
      <c r="M44" s="220"/>
      <c r="N44" s="220"/>
    </row>
    <row r="45" spans="1:14" s="219" customFormat="1" x14ac:dyDescent="0.2">
      <c r="A45" s="217"/>
      <c r="B45" s="218"/>
      <c r="C45" s="218"/>
      <c r="D45" s="217"/>
      <c r="E45" s="216"/>
      <c r="F45" s="221"/>
      <c r="G45" s="220"/>
      <c r="H45" s="221"/>
      <c r="I45" s="220"/>
      <c r="J45" s="221"/>
      <c r="K45" s="221"/>
      <c r="L45" s="221"/>
      <c r="M45" s="220"/>
      <c r="N45" s="220"/>
    </row>
    <row r="46" spans="1:14" s="219" customFormat="1" x14ac:dyDescent="0.2">
      <c r="A46" s="217"/>
      <c r="B46" s="218"/>
      <c r="C46" s="218"/>
      <c r="D46" s="217"/>
      <c r="E46" s="216"/>
      <c r="F46" s="221"/>
      <c r="G46" s="220"/>
      <c r="H46" s="221"/>
      <c r="I46" s="220"/>
      <c r="J46" s="221"/>
      <c r="K46" s="221"/>
      <c r="L46" s="221"/>
      <c r="M46" s="220"/>
      <c r="N46" s="220"/>
    </row>
    <row r="47" spans="1:14" s="219" customFormat="1" x14ac:dyDescent="0.2">
      <c r="A47" s="217"/>
      <c r="B47" s="218"/>
      <c r="C47" s="218"/>
      <c r="D47" s="217"/>
      <c r="E47" s="216"/>
      <c r="F47" s="221"/>
      <c r="G47" s="220"/>
      <c r="H47" s="221"/>
      <c r="I47" s="220"/>
      <c r="J47" s="221"/>
      <c r="K47" s="221"/>
      <c r="L47" s="221"/>
      <c r="M47" s="220"/>
      <c r="N47" s="220"/>
    </row>
    <row r="48" spans="1:14" s="219" customFormat="1" x14ac:dyDescent="0.2">
      <c r="A48" s="217"/>
      <c r="B48" s="218"/>
      <c r="C48" s="218"/>
      <c r="D48" s="217"/>
      <c r="E48" s="216"/>
      <c r="F48" s="221"/>
      <c r="G48" s="220"/>
      <c r="H48" s="221"/>
      <c r="I48" s="220"/>
      <c r="J48" s="221"/>
      <c r="K48" s="221"/>
      <c r="L48" s="221"/>
      <c r="M48" s="220"/>
      <c r="N48" s="220"/>
    </row>
    <row r="49" spans="1:14" s="219" customFormat="1" x14ac:dyDescent="0.2">
      <c r="A49" s="217"/>
      <c r="B49" s="218"/>
      <c r="C49" s="218"/>
      <c r="D49" s="217"/>
      <c r="E49" s="216"/>
      <c r="F49" s="221"/>
      <c r="G49" s="220"/>
      <c r="H49" s="221"/>
      <c r="I49" s="220"/>
      <c r="J49" s="221"/>
      <c r="K49" s="221"/>
      <c r="L49" s="221"/>
      <c r="M49" s="220"/>
      <c r="N49" s="220"/>
    </row>
    <row r="50" spans="1:14" s="219" customFormat="1" x14ac:dyDescent="0.2">
      <c r="A50" s="217"/>
      <c r="B50" s="218"/>
      <c r="C50" s="218"/>
      <c r="D50" s="217"/>
      <c r="E50" s="216"/>
      <c r="F50" s="221"/>
      <c r="G50" s="220"/>
      <c r="H50" s="221"/>
      <c r="I50" s="220"/>
      <c r="J50" s="221"/>
      <c r="K50" s="221"/>
      <c r="L50" s="221"/>
      <c r="M50" s="220"/>
      <c r="N50" s="220"/>
    </row>
    <row r="51" spans="1:14" s="219" customFormat="1" x14ac:dyDescent="0.2">
      <c r="A51" s="217"/>
      <c r="B51" s="218"/>
      <c r="C51" s="218"/>
      <c r="D51" s="217"/>
      <c r="E51" s="216"/>
      <c r="F51" s="221"/>
      <c r="G51" s="220"/>
      <c r="H51" s="221"/>
      <c r="I51" s="220"/>
      <c r="J51" s="221"/>
      <c r="K51" s="221"/>
      <c r="L51" s="221"/>
      <c r="M51" s="220"/>
      <c r="N51" s="220"/>
    </row>
    <row r="52" spans="1:14" s="219" customFormat="1" x14ac:dyDescent="0.2">
      <c r="A52" s="217"/>
      <c r="B52" s="218"/>
      <c r="C52" s="218"/>
      <c r="D52" s="217"/>
      <c r="E52" s="216"/>
      <c r="F52" s="221"/>
      <c r="G52" s="220"/>
      <c r="H52" s="221"/>
      <c r="I52" s="220"/>
      <c r="J52" s="221"/>
      <c r="K52" s="221"/>
      <c r="L52" s="221"/>
      <c r="M52" s="220"/>
      <c r="N52" s="220"/>
    </row>
    <row r="53" spans="1:14" s="219" customFormat="1" x14ac:dyDescent="0.2">
      <c r="A53" s="217"/>
      <c r="B53" s="218"/>
      <c r="C53" s="218"/>
      <c r="D53" s="217"/>
      <c r="E53" s="216"/>
      <c r="F53" s="221"/>
      <c r="G53" s="220"/>
      <c r="H53" s="221"/>
      <c r="I53" s="220"/>
      <c r="J53" s="221"/>
      <c r="K53" s="221"/>
      <c r="L53" s="221"/>
      <c r="M53" s="220"/>
      <c r="N53" s="220"/>
    </row>
    <row r="54" spans="1:14" s="219" customFormat="1" x14ac:dyDescent="0.2">
      <c r="A54" s="217"/>
      <c r="B54" s="218"/>
      <c r="C54" s="218"/>
      <c r="D54" s="217"/>
      <c r="E54" s="216"/>
      <c r="F54" s="221"/>
      <c r="G54" s="220"/>
      <c r="H54" s="221"/>
      <c r="I54" s="220"/>
      <c r="J54" s="221"/>
      <c r="K54" s="221"/>
      <c r="L54" s="221"/>
      <c r="M54" s="220"/>
      <c r="N54" s="220"/>
    </row>
    <row r="55" spans="1:14" s="219" customFormat="1" x14ac:dyDescent="0.2">
      <c r="A55" s="217"/>
      <c r="B55" s="218"/>
      <c r="C55" s="218"/>
      <c r="D55" s="217"/>
      <c r="E55" s="216"/>
      <c r="F55" s="221"/>
      <c r="G55" s="220"/>
      <c r="H55" s="221"/>
      <c r="I55" s="220"/>
      <c r="J55" s="221"/>
      <c r="K55" s="221"/>
      <c r="L55" s="221"/>
      <c r="M55" s="220"/>
      <c r="N55" s="220"/>
    </row>
    <row r="56" spans="1:14" s="219" customFormat="1" x14ac:dyDescent="0.2">
      <c r="A56" s="217"/>
      <c r="B56" s="218"/>
      <c r="C56" s="218"/>
      <c r="D56" s="217"/>
      <c r="E56" s="216"/>
      <c r="F56" s="221"/>
      <c r="G56" s="220"/>
      <c r="H56" s="221"/>
      <c r="I56" s="220"/>
      <c r="J56" s="221"/>
      <c r="K56" s="221"/>
      <c r="L56" s="221"/>
      <c r="M56" s="220"/>
      <c r="N56" s="220"/>
    </row>
    <row r="57" spans="1:14" s="219" customFormat="1" x14ac:dyDescent="0.2">
      <c r="A57" s="217"/>
      <c r="B57" s="218"/>
      <c r="C57" s="218"/>
      <c r="D57" s="217"/>
      <c r="E57" s="216"/>
      <c r="F57" s="221"/>
      <c r="G57" s="220"/>
      <c r="H57" s="221"/>
      <c r="I57" s="220"/>
      <c r="J57" s="221"/>
      <c r="K57" s="221"/>
      <c r="L57" s="221"/>
      <c r="M57" s="220"/>
      <c r="N57" s="220"/>
    </row>
    <row r="58" spans="1:14" s="219" customFormat="1" x14ac:dyDescent="0.2">
      <c r="A58" s="217"/>
      <c r="B58" s="218"/>
      <c r="C58" s="218"/>
      <c r="D58" s="217"/>
      <c r="E58" s="216"/>
      <c r="F58" s="221"/>
      <c r="G58" s="220"/>
      <c r="H58" s="221"/>
      <c r="I58" s="220"/>
      <c r="J58" s="221"/>
      <c r="K58" s="221"/>
      <c r="L58" s="221"/>
      <c r="M58" s="220"/>
      <c r="N58" s="220"/>
    </row>
    <row r="59" spans="1:14" s="219" customFormat="1" x14ac:dyDescent="0.2">
      <c r="A59" s="217"/>
      <c r="B59" s="218"/>
      <c r="C59" s="218"/>
      <c r="D59" s="217"/>
      <c r="E59" s="216"/>
      <c r="F59" s="221"/>
      <c r="G59" s="220"/>
      <c r="H59" s="221"/>
      <c r="I59" s="220"/>
      <c r="J59" s="221"/>
      <c r="K59" s="221"/>
      <c r="L59" s="221"/>
      <c r="M59" s="220"/>
      <c r="N59" s="220"/>
    </row>
    <row r="60" spans="1:14" s="219" customFormat="1" x14ac:dyDescent="0.2">
      <c r="A60" s="217"/>
      <c r="B60" s="218"/>
      <c r="C60" s="218"/>
      <c r="D60" s="217"/>
      <c r="E60" s="216"/>
      <c r="F60" s="221"/>
      <c r="G60" s="220"/>
      <c r="H60" s="221"/>
      <c r="I60" s="220"/>
      <c r="J60" s="221"/>
      <c r="K60" s="221"/>
      <c r="L60" s="221"/>
      <c r="M60" s="220"/>
      <c r="N60" s="220"/>
    </row>
    <row r="61" spans="1:14" s="219" customFormat="1" x14ac:dyDescent="0.2">
      <c r="A61" s="217"/>
      <c r="B61" s="218"/>
      <c r="C61" s="218"/>
      <c r="D61" s="217"/>
      <c r="E61" s="216"/>
      <c r="F61" s="221"/>
      <c r="G61" s="220"/>
      <c r="H61" s="221"/>
      <c r="I61" s="220"/>
      <c r="J61" s="221"/>
      <c r="K61" s="221"/>
      <c r="L61" s="221"/>
      <c r="M61" s="220"/>
      <c r="N61" s="220"/>
    </row>
    <row r="62" spans="1:14" s="219" customFormat="1" x14ac:dyDescent="0.2">
      <c r="A62" s="217"/>
      <c r="B62" s="218"/>
      <c r="C62" s="218"/>
      <c r="D62" s="217"/>
      <c r="E62" s="216"/>
      <c r="F62" s="221"/>
      <c r="G62" s="220"/>
      <c r="H62" s="221"/>
      <c r="I62" s="220"/>
      <c r="J62" s="221"/>
      <c r="K62" s="221"/>
      <c r="L62" s="221"/>
      <c r="M62" s="220"/>
      <c r="N62" s="220"/>
    </row>
    <row r="63" spans="1:14" s="219" customFormat="1" x14ac:dyDescent="0.2">
      <c r="A63" s="217"/>
      <c r="B63" s="218"/>
      <c r="C63" s="218"/>
      <c r="D63" s="217"/>
      <c r="E63" s="216"/>
      <c r="F63" s="221"/>
      <c r="G63" s="220"/>
      <c r="H63" s="221"/>
      <c r="I63" s="220"/>
      <c r="J63" s="221"/>
      <c r="K63" s="221"/>
      <c r="L63" s="221"/>
      <c r="M63" s="220"/>
      <c r="N63" s="220"/>
    </row>
    <row r="64" spans="1:14" s="219" customFormat="1" x14ac:dyDescent="0.2">
      <c r="A64" s="217"/>
      <c r="B64" s="218"/>
      <c r="C64" s="218"/>
      <c r="D64" s="217"/>
      <c r="E64" s="216"/>
      <c r="F64" s="221"/>
      <c r="G64" s="220"/>
      <c r="H64" s="221"/>
      <c r="I64" s="220"/>
      <c r="J64" s="221"/>
      <c r="K64" s="221"/>
      <c r="L64" s="221"/>
      <c r="M64" s="220"/>
      <c r="N64" s="220"/>
    </row>
    <row r="65" spans="1:14" s="219" customFormat="1" x14ac:dyDescent="0.2">
      <c r="A65" s="217"/>
      <c r="B65" s="218"/>
      <c r="C65" s="218"/>
      <c r="D65" s="217"/>
      <c r="E65" s="216"/>
      <c r="F65" s="221"/>
      <c r="G65" s="220"/>
      <c r="H65" s="221"/>
      <c r="I65" s="220"/>
      <c r="J65" s="221"/>
      <c r="K65" s="221"/>
      <c r="L65" s="221"/>
      <c r="M65" s="220"/>
      <c r="N65" s="220"/>
    </row>
    <row r="66" spans="1:14" s="219" customFormat="1" x14ac:dyDescent="0.2">
      <c r="A66" s="217"/>
      <c r="B66" s="218"/>
      <c r="C66" s="218"/>
      <c r="D66" s="217"/>
      <c r="E66" s="216"/>
      <c r="F66" s="221"/>
      <c r="G66" s="220"/>
      <c r="H66" s="221"/>
      <c r="I66" s="220"/>
      <c r="J66" s="221"/>
      <c r="K66" s="221"/>
      <c r="L66" s="221"/>
      <c r="M66" s="220"/>
      <c r="N66" s="220"/>
    </row>
    <row r="67" spans="1:14" s="219" customFormat="1" x14ac:dyDescent="0.2">
      <c r="A67" s="217"/>
      <c r="B67" s="218"/>
      <c r="C67" s="218"/>
      <c r="D67" s="217"/>
      <c r="E67" s="216"/>
      <c r="F67" s="221"/>
      <c r="G67" s="220"/>
      <c r="H67" s="221"/>
      <c r="I67" s="220"/>
      <c r="J67" s="221"/>
      <c r="K67" s="221"/>
      <c r="L67" s="221"/>
      <c r="M67" s="220"/>
      <c r="N67" s="220"/>
    </row>
    <row r="68" spans="1:14" s="219" customFormat="1" x14ac:dyDescent="0.2">
      <c r="A68" s="217"/>
      <c r="B68" s="218"/>
      <c r="C68" s="218"/>
      <c r="D68" s="217"/>
      <c r="E68" s="216"/>
      <c r="F68" s="221"/>
      <c r="G68" s="220"/>
      <c r="H68" s="221"/>
      <c r="I68" s="220"/>
      <c r="J68" s="221"/>
      <c r="K68" s="221"/>
      <c r="L68" s="221"/>
      <c r="M68" s="220"/>
      <c r="N68" s="220"/>
    </row>
    <row r="69" spans="1:14" s="219" customFormat="1" x14ac:dyDescent="0.2">
      <c r="A69" s="217"/>
      <c r="B69" s="218"/>
      <c r="C69" s="218"/>
      <c r="D69" s="217"/>
      <c r="E69" s="216"/>
      <c r="F69" s="221"/>
      <c r="G69" s="220"/>
      <c r="H69" s="221"/>
      <c r="I69" s="220"/>
      <c r="J69" s="221"/>
      <c r="K69" s="221"/>
      <c r="L69" s="221"/>
      <c r="M69" s="220"/>
      <c r="N69" s="220"/>
    </row>
    <row r="70" spans="1:14" s="219" customFormat="1" x14ac:dyDescent="0.2">
      <c r="A70" s="217"/>
      <c r="B70" s="218"/>
      <c r="C70" s="218"/>
      <c r="D70" s="217"/>
      <c r="E70" s="216"/>
      <c r="F70" s="221"/>
      <c r="G70" s="220"/>
      <c r="H70" s="221"/>
      <c r="I70" s="220"/>
      <c r="J70" s="221"/>
      <c r="K70" s="221"/>
      <c r="L70" s="221"/>
      <c r="M70" s="220"/>
      <c r="N70" s="220"/>
    </row>
    <row r="71" spans="1:14" s="219" customFormat="1" x14ac:dyDescent="0.2">
      <c r="A71" s="217"/>
      <c r="B71" s="218"/>
      <c r="C71" s="218"/>
      <c r="D71" s="217"/>
      <c r="E71" s="216"/>
      <c r="F71" s="221"/>
      <c r="G71" s="220"/>
      <c r="H71" s="221"/>
      <c r="I71" s="220"/>
      <c r="J71" s="221"/>
      <c r="K71" s="221"/>
      <c r="L71" s="221"/>
      <c r="M71" s="220"/>
      <c r="N71" s="220"/>
    </row>
    <row r="72" spans="1:14" s="219" customFormat="1" x14ac:dyDescent="0.2">
      <c r="A72" s="217"/>
      <c r="B72" s="218"/>
      <c r="C72" s="218"/>
      <c r="D72" s="217"/>
      <c r="E72" s="216"/>
      <c r="F72" s="221"/>
      <c r="G72" s="220"/>
      <c r="H72" s="221"/>
      <c r="I72" s="220"/>
      <c r="J72" s="221"/>
      <c r="K72" s="221"/>
      <c r="L72" s="221"/>
      <c r="M72" s="220"/>
      <c r="N72" s="220"/>
    </row>
    <row r="73" spans="1:14" s="219" customFormat="1" x14ac:dyDescent="0.2">
      <c r="A73" s="217"/>
      <c r="B73" s="218"/>
      <c r="C73" s="218"/>
      <c r="D73" s="217"/>
      <c r="E73" s="216"/>
      <c r="F73" s="221"/>
      <c r="G73" s="220"/>
      <c r="H73" s="221"/>
      <c r="I73" s="220"/>
      <c r="J73" s="221"/>
      <c r="K73" s="221"/>
      <c r="L73" s="221"/>
      <c r="M73" s="220"/>
      <c r="N73" s="220"/>
    </row>
    <row r="74" spans="1:14" s="219" customFormat="1" x14ac:dyDescent="0.2">
      <c r="A74" s="217"/>
      <c r="B74" s="218"/>
      <c r="C74" s="218"/>
      <c r="D74" s="217"/>
      <c r="E74" s="216"/>
      <c r="F74" s="221"/>
      <c r="G74" s="220"/>
      <c r="H74" s="221"/>
      <c r="I74" s="220"/>
      <c r="J74" s="221"/>
      <c r="K74" s="221"/>
      <c r="L74" s="221"/>
      <c r="M74" s="220"/>
      <c r="N74" s="220"/>
    </row>
    <row r="75" spans="1:14" s="219" customFormat="1" x14ac:dyDescent="0.2">
      <c r="A75" s="217"/>
      <c r="B75" s="218"/>
      <c r="C75" s="218"/>
      <c r="D75" s="217"/>
      <c r="E75" s="216"/>
      <c r="F75" s="221"/>
      <c r="G75" s="220"/>
      <c r="H75" s="221"/>
      <c r="I75" s="220"/>
      <c r="J75" s="221"/>
      <c r="K75" s="221"/>
      <c r="L75" s="221"/>
      <c r="M75" s="220"/>
      <c r="N75" s="220"/>
    </row>
    <row r="76" spans="1:14" s="219" customFormat="1" x14ac:dyDescent="0.2">
      <c r="A76" s="217"/>
      <c r="B76" s="218"/>
      <c r="C76" s="218"/>
      <c r="D76" s="217"/>
      <c r="E76" s="216"/>
      <c r="F76" s="221"/>
      <c r="G76" s="220"/>
      <c r="H76" s="221"/>
      <c r="I76" s="220"/>
      <c r="J76" s="221"/>
      <c r="K76" s="221"/>
      <c r="L76" s="221"/>
      <c r="M76" s="220"/>
      <c r="N76" s="220"/>
    </row>
    <row r="77" spans="1:14" s="219" customFormat="1" x14ac:dyDescent="0.2">
      <c r="A77" s="217"/>
      <c r="B77" s="218"/>
      <c r="C77" s="218"/>
      <c r="D77" s="217"/>
      <c r="E77" s="216"/>
      <c r="F77" s="221"/>
      <c r="G77" s="220"/>
      <c r="H77" s="221"/>
      <c r="I77" s="220"/>
      <c r="J77" s="221"/>
      <c r="K77" s="221"/>
      <c r="L77" s="221"/>
      <c r="M77" s="220"/>
      <c r="N77" s="220"/>
    </row>
    <row r="78" spans="1:14" s="219" customFormat="1" x14ac:dyDescent="0.2">
      <c r="A78" s="217"/>
      <c r="B78" s="218"/>
      <c r="C78" s="218"/>
      <c r="D78" s="217"/>
      <c r="E78" s="216"/>
      <c r="F78" s="221"/>
      <c r="G78" s="220"/>
      <c r="H78" s="221"/>
      <c r="I78" s="220"/>
      <c r="J78" s="221"/>
      <c r="K78" s="221"/>
      <c r="L78" s="221"/>
      <c r="M78" s="220"/>
      <c r="N78" s="220"/>
    </row>
    <row r="79" spans="1:14" s="219" customFormat="1" x14ac:dyDescent="0.2">
      <c r="A79" s="217"/>
      <c r="B79" s="218"/>
      <c r="C79" s="218"/>
      <c r="D79" s="217"/>
      <c r="E79" s="216"/>
      <c r="F79" s="221"/>
      <c r="G79" s="220"/>
      <c r="H79" s="221"/>
      <c r="I79" s="220"/>
      <c r="J79" s="221"/>
      <c r="K79" s="221"/>
      <c r="L79" s="221"/>
      <c r="M79" s="220"/>
      <c r="N79" s="220"/>
    </row>
    <row r="80" spans="1:14" s="219" customFormat="1" x14ac:dyDescent="0.2">
      <c r="A80" s="217"/>
      <c r="B80" s="218"/>
      <c r="C80" s="218"/>
      <c r="D80" s="217"/>
      <c r="E80" s="216"/>
      <c r="F80" s="221"/>
      <c r="G80" s="220"/>
      <c r="H80" s="221"/>
      <c r="I80" s="220"/>
      <c r="J80" s="221"/>
      <c r="K80" s="221"/>
      <c r="L80" s="221"/>
      <c r="M80" s="220"/>
      <c r="N80" s="220"/>
    </row>
    <row r="81" spans="1:14" s="219" customFormat="1" x14ac:dyDescent="0.2">
      <c r="A81" s="217"/>
      <c r="B81" s="218"/>
      <c r="C81" s="218"/>
      <c r="D81" s="217"/>
      <c r="E81" s="216"/>
      <c r="F81" s="221"/>
      <c r="G81" s="220"/>
      <c r="H81" s="221"/>
      <c r="I81" s="220"/>
      <c r="J81" s="221"/>
      <c r="K81" s="221"/>
      <c r="L81" s="221"/>
      <c r="M81" s="220"/>
      <c r="N81" s="220"/>
    </row>
    <row r="82" spans="1:14" s="219" customFormat="1" x14ac:dyDescent="0.2">
      <c r="A82" s="217"/>
      <c r="B82" s="218"/>
      <c r="C82" s="218"/>
      <c r="D82" s="217"/>
      <c r="E82" s="216"/>
      <c r="F82" s="221"/>
      <c r="G82" s="220"/>
      <c r="H82" s="221"/>
      <c r="I82" s="220"/>
      <c r="J82" s="221"/>
      <c r="K82" s="221"/>
      <c r="L82" s="221"/>
      <c r="M82" s="220"/>
      <c r="N82" s="220"/>
    </row>
    <row r="83" spans="1:14" s="219" customFormat="1" x14ac:dyDescent="0.2">
      <c r="A83" s="217"/>
      <c r="B83" s="218"/>
      <c r="C83" s="218"/>
      <c r="D83" s="217"/>
      <c r="E83" s="216"/>
      <c r="F83" s="221"/>
      <c r="G83" s="220"/>
      <c r="H83" s="221"/>
      <c r="I83" s="220"/>
      <c r="J83" s="221"/>
      <c r="K83" s="221"/>
      <c r="L83" s="221"/>
      <c r="M83" s="220"/>
      <c r="N83" s="220"/>
    </row>
    <row r="84" spans="1:14" s="219" customFormat="1" x14ac:dyDescent="0.2">
      <c r="A84" s="217"/>
      <c r="B84" s="218"/>
      <c r="C84" s="218"/>
      <c r="D84" s="217"/>
      <c r="E84" s="216"/>
      <c r="F84" s="221"/>
      <c r="G84" s="220"/>
      <c r="H84" s="221"/>
      <c r="I84" s="220"/>
      <c r="J84" s="221"/>
      <c r="K84" s="221"/>
      <c r="L84" s="221"/>
      <c r="M84" s="220"/>
      <c r="N84" s="220"/>
    </row>
    <row r="85" spans="1:14" s="219" customFormat="1" x14ac:dyDescent="0.2">
      <c r="A85" s="217"/>
      <c r="B85" s="218"/>
      <c r="C85" s="218"/>
      <c r="D85" s="217"/>
      <c r="E85" s="216"/>
      <c r="F85" s="221"/>
      <c r="G85" s="220"/>
      <c r="H85" s="221"/>
      <c r="I85" s="220"/>
      <c r="J85" s="221"/>
      <c r="K85" s="221"/>
      <c r="L85" s="221"/>
      <c r="M85" s="220"/>
      <c r="N85" s="220"/>
    </row>
    <row r="86" spans="1:14" s="219" customFormat="1" x14ac:dyDescent="0.2">
      <c r="A86" s="217"/>
      <c r="B86" s="218"/>
      <c r="C86" s="218"/>
      <c r="D86" s="217"/>
      <c r="E86" s="216"/>
      <c r="F86" s="221"/>
      <c r="G86" s="220"/>
      <c r="H86" s="221"/>
      <c r="I86" s="220"/>
      <c r="J86" s="221"/>
      <c r="K86" s="221"/>
      <c r="L86" s="221"/>
      <c r="M86" s="220"/>
      <c r="N86" s="220"/>
    </row>
    <row r="87" spans="1:14" s="219" customFormat="1" x14ac:dyDescent="0.2">
      <c r="A87" s="217"/>
      <c r="B87" s="218"/>
      <c r="C87" s="218"/>
      <c r="D87" s="217"/>
      <c r="E87" s="216"/>
      <c r="F87" s="221"/>
      <c r="G87" s="220"/>
      <c r="H87" s="221"/>
      <c r="I87" s="220"/>
      <c r="J87" s="221"/>
      <c r="K87" s="221"/>
      <c r="L87" s="221"/>
      <c r="M87" s="220"/>
      <c r="N87" s="220"/>
    </row>
    <row r="88" spans="1:14" s="219" customFormat="1" x14ac:dyDescent="0.2">
      <c r="A88" s="217"/>
      <c r="B88" s="218"/>
      <c r="C88" s="218"/>
      <c r="D88" s="217"/>
      <c r="E88" s="216"/>
      <c r="F88" s="221"/>
      <c r="G88" s="220"/>
      <c r="H88" s="221"/>
      <c r="I88" s="220"/>
      <c r="J88" s="221"/>
      <c r="K88" s="221"/>
      <c r="L88" s="221"/>
      <c r="M88" s="220"/>
      <c r="N88" s="220"/>
    </row>
    <row r="89" spans="1:14" s="219" customFormat="1" x14ac:dyDescent="0.2">
      <c r="A89" s="217"/>
      <c r="B89" s="218"/>
      <c r="C89" s="218"/>
      <c r="D89" s="217"/>
      <c r="E89" s="216"/>
      <c r="F89" s="221"/>
      <c r="G89" s="220"/>
      <c r="H89" s="221"/>
      <c r="I89" s="220"/>
      <c r="J89" s="221"/>
      <c r="K89" s="221"/>
      <c r="L89" s="221"/>
      <c r="M89" s="220"/>
      <c r="N89" s="220"/>
    </row>
    <row r="90" spans="1:14" s="219" customFormat="1" x14ac:dyDescent="0.2">
      <c r="A90" s="217"/>
      <c r="B90" s="218"/>
      <c r="C90" s="218"/>
      <c r="D90" s="217"/>
      <c r="E90" s="216"/>
      <c r="F90" s="221"/>
      <c r="G90" s="220"/>
      <c r="H90" s="221"/>
      <c r="I90" s="220"/>
      <c r="J90" s="221"/>
      <c r="K90" s="221"/>
      <c r="L90" s="221"/>
      <c r="M90" s="220"/>
      <c r="N90" s="220"/>
    </row>
    <row r="91" spans="1:14" s="219" customFormat="1" x14ac:dyDescent="0.2">
      <c r="A91" s="217"/>
      <c r="B91" s="218"/>
      <c r="C91" s="218"/>
      <c r="D91" s="217"/>
      <c r="E91" s="216"/>
      <c r="F91" s="221"/>
      <c r="G91" s="220"/>
      <c r="H91" s="221"/>
      <c r="I91" s="220"/>
      <c r="J91" s="221"/>
      <c r="K91" s="221"/>
      <c r="L91" s="221"/>
      <c r="M91" s="220"/>
      <c r="N91" s="220"/>
    </row>
    <row r="92" spans="1:14" s="219" customFormat="1" x14ac:dyDescent="0.2">
      <c r="A92" s="217"/>
      <c r="B92" s="218"/>
      <c r="C92" s="218"/>
      <c r="D92" s="217"/>
      <c r="E92" s="216"/>
      <c r="F92" s="221"/>
      <c r="G92" s="220"/>
      <c r="H92" s="221"/>
      <c r="I92" s="220"/>
      <c r="J92" s="221"/>
      <c r="K92" s="221"/>
      <c r="L92" s="221"/>
      <c r="M92" s="220"/>
      <c r="N92" s="220"/>
    </row>
    <row r="93" spans="1:14" s="219" customFormat="1" x14ac:dyDescent="0.2">
      <c r="A93" s="217"/>
      <c r="B93" s="218"/>
      <c r="C93" s="218"/>
      <c r="D93" s="217"/>
      <c r="E93" s="216"/>
      <c r="F93" s="221"/>
      <c r="G93" s="220"/>
      <c r="H93" s="221"/>
      <c r="I93" s="220"/>
      <c r="J93" s="221"/>
      <c r="K93" s="221"/>
      <c r="L93" s="221"/>
      <c r="M93" s="220"/>
      <c r="N93" s="220"/>
    </row>
    <row r="149" spans="3:6" s="215" customFormat="1" x14ac:dyDescent="0.2">
      <c r="C149" s="218">
        <f>SUM(C7:C83)</f>
        <v>531</v>
      </c>
      <c r="D149" s="218">
        <f>SUM(D7:D83)</f>
        <v>1678</v>
      </c>
      <c r="E149" s="218">
        <f>SUM(E7:E83)</f>
        <v>3255276037.4622016</v>
      </c>
      <c r="F149" s="218">
        <f>SUM(F7:F83)</f>
        <v>542</v>
      </c>
    </row>
    <row r="150" spans="3:6" s="215" customFormat="1" x14ac:dyDescent="0.2">
      <c r="C150" s="218">
        <f>SUM(C84:C88)</f>
        <v>0</v>
      </c>
      <c r="D150" s="218">
        <f>SUM(D84:D88)</f>
        <v>0</v>
      </c>
      <c r="E150" s="218">
        <f>SUM(E84:E88)</f>
        <v>0</v>
      </c>
      <c r="F150" s="218">
        <f>SUM(F84:F88)</f>
        <v>0</v>
      </c>
    </row>
    <row r="151" spans="3:6" s="215" customFormat="1" x14ac:dyDescent="0.2">
      <c r="C151" s="218">
        <f>SUM(C89:C145)</f>
        <v>0</v>
      </c>
      <c r="D151" s="218">
        <f>SUM(D89:D145)</f>
        <v>0</v>
      </c>
      <c r="E151" s="218">
        <f>SUM(E89:E145)</f>
        <v>0</v>
      </c>
      <c r="F151" s="218">
        <f>SUM(F89:F145)</f>
        <v>0</v>
      </c>
    </row>
  </sheetData>
  <mergeCells count="15">
    <mergeCell ref="L5:L6"/>
    <mergeCell ref="M5:M6"/>
    <mergeCell ref="N5:N6"/>
    <mergeCell ref="A10:B10"/>
    <mergeCell ref="M1:N1"/>
    <mergeCell ref="A2:N2"/>
    <mergeCell ref="A3:N3"/>
    <mergeCell ref="A5:A6"/>
    <mergeCell ref="B5:B6"/>
    <mergeCell ref="D5:E5"/>
    <mergeCell ref="F5:G5"/>
    <mergeCell ref="H5:I5"/>
    <mergeCell ref="J5:J6"/>
    <mergeCell ref="K5:K6"/>
    <mergeCell ref="C5:C6"/>
  </mergeCells>
  <printOptions horizontalCentered="1"/>
  <pageMargins left="0.98425196850393704" right="0.39370078740157483" top="0.39370078740157483" bottom="0.39370078740157483" header="0" footer="0"/>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Anexa 01</vt:lpstr>
      <vt:lpstr>Anexa 2</vt:lpstr>
      <vt:lpstr>Anexa 3</vt:lpstr>
      <vt:lpstr>Anexa 4</vt:lpstr>
      <vt:lpstr>Anexa 5</vt:lpstr>
      <vt:lpstr>Anexa 6</vt:lpstr>
      <vt:lpstr>Anexa 7</vt:lpstr>
      <vt:lpstr>Anexa 8</vt:lpstr>
      <vt:lpstr>Anexa 9</vt:lpstr>
      <vt:lpstr>Anexa 10</vt:lpstr>
      <vt:lpstr>Anexa 11</vt:lpstr>
      <vt:lpstr>Anexa 12</vt:lpstr>
      <vt:lpstr>Anexa 13</vt:lpstr>
      <vt:lpstr>Anexa 14</vt:lpstr>
      <vt:lpstr>Anexa 15</vt:lpstr>
      <vt:lpstr>Anexa 16</vt:lpstr>
      <vt:lpstr>'Anexa 01'!Print_Area</vt:lpstr>
      <vt:lpstr>'Anexa 10'!Print_Area</vt:lpstr>
      <vt:lpstr>'Anexa 11'!Print_Area</vt:lpstr>
      <vt:lpstr>'Anexa 12'!Print_Area</vt:lpstr>
      <vt:lpstr>'Anexa 13'!Print_Area</vt:lpstr>
      <vt:lpstr>'Anexa 14'!Print_Area</vt:lpstr>
      <vt:lpstr>'Anexa 15'!Print_Area</vt:lpstr>
      <vt:lpstr>'Anexa 2'!Print_Area</vt:lpstr>
      <vt:lpstr>'Anexa 3'!Print_Area</vt:lpstr>
      <vt:lpstr>'Anexa 4'!Print_Area</vt:lpstr>
      <vt:lpstr>'Anexa 5'!Print_Area</vt:lpstr>
      <vt:lpstr>'Anexa 6'!Print_Area</vt:lpstr>
      <vt:lpstr>'Anexa 7'!Print_Area</vt:lpstr>
      <vt:lpstr>'Anexa 8'!Print_Area</vt:lpstr>
      <vt:lpstr>'Anexa 9'!Print_Area</vt:lpstr>
      <vt:lpstr>'Anexa 13'!Print_Titles</vt:lpstr>
      <vt:lpstr>'Anexa 3'!Print_Titles</vt:lpstr>
      <vt:lpstr>'Anexa 5'!Print_Titles</vt:lpstr>
      <vt:lpstr>'Anexa 6'!Print_Titles</vt:lpstr>
      <vt:lpstr>'Anexa 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2021-05-26T12:47:55Z</dcterms:modified>
</cp:coreProperties>
</file>